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数据20211219\JC-5411\0 JC-5411 肝\20220121 proof\supplementary materials\Figure 5\"/>
    </mc:Choice>
  </mc:AlternateContent>
  <xr:revisionPtr revIDLastSave="0" documentId="13_ncr:1_{B4C44D25-C281-45E0-8687-DD6756DB53B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LDH" sheetId="1" r:id="rId1"/>
    <sheet name="ALT" sheetId="2" r:id="rId2"/>
    <sheet name="AST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B14" i="3"/>
  <c r="J41" i="1"/>
  <c r="I41" i="1"/>
  <c r="B41" i="1"/>
  <c r="G40" i="1"/>
  <c r="F40" i="1"/>
  <c r="I38" i="1"/>
  <c r="H38" i="1"/>
  <c r="F37" i="1"/>
  <c r="E37" i="1"/>
  <c r="G36" i="1"/>
  <c r="F36" i="1"/>
  <c r="K33" i="1"/>
  <c r="K41" i="1" s="1"/>
  <c r="J33" i="1"/>
  <c r="I33" i="1"/>
  <c r="H33" i="1"/>
  <c r="H41" i="1" s="1"/>
  <c r="G33" i="1"/>
  <c r="G41" i="1" s="1"/>
  <c r="F33" i="1"/>
  <c r="F41" i="1" s="1"/>
  <c r="E33" i="1"/>
  <c r="E41" i="1" s="1"/>
  <c r="D33" i="1"/>
  <c r="D41" i="1" s="1"/>
  <c r="C33" i="1"/>
  <c r="C41" i="1" s="1"/>
  <c r="B33" i="1"/>
  <c r="K32" i="1"/>
  <c r="K40" i="1" s="1"/>
  <c r="J32" i="1"/>
  <c r="J40" i="1" s="1"/>
  <c r="I32" i="1"/>
  <c r="I40" i="1" s="1"/>
  <c r="H32" i="1"/>
  <c r="H40" i="1" s="1"/>
  <c r="G32" i="1"/>
  <c r="F32" i="1"/>
  <c r="D32" i="1"/>
  <c r="D40" i="1" s="1"/>
  <c r="C32" i="1"/>
  <c r="C40" i="1" s="1"/>
  <c r="B32" i="1"/>
  <c r="B40" i="1" s="1"/>
  <c r="K31" i="1"/>
  <c r="K39" i="1" s="1"/>
  <c r="J31" i="1"/>
  <c r="J39" i="1" s="1"/>
  <c r="I31" i="1"/>
  <c r="I39" i="1" s="1"/>
  <c r="H31" i="1"/>
  <c r="H39" i="1" s="1"/>
  <c r="G31" i="1"/>
  <c r="G39" i="1" s="1"/>
  <c r="F31" i="1"/>
  <c r="F39" i="1" s="1"/>
  <c r="D31" i="1"/>
  <c r="D39" i="1" s="1"/>
  <c r="B31" i="1"/>
  <c r="B39" i="1" s="1"/>
  <c r="K30" i="1"/>
  <c r="K38" i="1" s="1"/>
  <c r="J30" i="1"/>
  <c r="J38" i="1" s="1"/>
  <c r="I30" i="1"/>
  <c r="H30" i="1"/>
  <c r="G30" i="1"/>
  <c r="G38" i="1" s="1"/>
  <c r="F30" i="1"/>
  <c r="F38" i="1" s="1"/>
  <c r="E30" i="1"/>
  <c r="E38" i="1" s="1"/>
  <c r="D30" i="1"/>
  <c r="D38" i="1" s="1"/>
  <c r="C30" i="1"/>
  <c r="C38" i="1" s="1"/>
  <c r="B30" i="1"/>
  <c r="B38" i="1" s="1"/>
  <c r="K29" i="1"/>
  <c r="K37" i="1" s="1"/>
  <c r="J29" i="1"/>
  <c r="J37" i="1" s="1"/>
  <c r="I29" i="1"/>
  <c r="I37" i="1" s="1"/>
  <c r="H29" i="1"/>
  <c r="H37" i="1" s="1"/>
  <c r="G29" i="1"/>
  <c r="G37" i="1" s="1"/>
  <c r="F29" i="1"/>
  <c r="E29" i="1"/>
  <c r="D29" i="1"/>
  <c r="D37" i="1" s="1"/>
  <c r="C29" i="1"/>
  <c r="C37" i="1" s="1"/>
  <c r="B29" i="1"/>
  <c r="B37" i="1" s="1"/>
  <c r="G28" i="1"/>
  <c r="F28" i="1"/>
  <c r="E28" i="1"/>
  <c r="E36" i="1" s="1"/>
  <c r="C28" i="1"/>
  <c r="C36" i="1" s="1"/>
  <c r="B28" i="1"/>
  <c r="B36" i="1" s="1"/>
  <c r="B23" i="1"/>
  <c r="B21" i="1"/>
  <c r="H44" i="3"/>
  <c r="H53" i="3" s="1"/>
  <c r="J42" i="3"/>
  <c r="J51" i="3" s="1"/>
  <c r="B42" i="3"/>
  <c r="G41" i="3"/>
  <c r="G50" i="3" s="1"/>
  <c r="D40" i="3"/>
  <c r="D49" i="3" s="1"/>
  <c r="E39" i="3"/>
  <c r="E48" i="3" s="1"/>
  <c r="F28" i="3"/>
  <c r="E28" i="3"/>
  <c r="D28" i="3"/>
  <c r="C28" i="3"/>
  <c r="B28" i="3"/>
  <c r="K19" i="3"/>
  <c r="K44" i="3" s="1"/>
  <c r="K53" i="3" s="1"/>
  <c r="J19" i="3"/>
  <c r="J44" i="3" s="1"/>
  <c r="J53" i="3" s="1"/>
  <c r="I19" i="3"/>
  <c r="I44" i="3" s="1"/>
  <c r="I53" i="3" s="1"/>
  <c r="H19" i="3"/>
  <c r="G19" i="3"/>
  <c r="G44" i="3" s="1"/>
  <c r="G53" i="3" s="1"/>
  <c r="F19" i="3"/>
  <c r="F44" i="3" s="1"/>
  <c r="F53" i="3" s="1"/>
  <c r="E19" i="3"/>
  <c r="E44" i="3" s="1"/>
  <c r="E53" i="3" s="1"/>
  <c r="D19" i="3"/>
  <c r="D44" i="3" s="1"/>
  <c r="D53" i="3" s="1"/>
  <c r="C19" i="3"/>
  <c r="C44" i="3" s="1"/>
  <c r="C53" i="3" s="1"/>
  <c r="B19" i="3"/>
  <c r="B44" i="3" s="1"/>
  <c r="K18" i="3"/>
  <c r="K43" i="3" s="1"/>
  <c r="K52" i="3" s="1"/>
  <c r="J18" i="3"/>
  <c r="J43" i="3" s="1"/>
  <c r="J52" i="3" s="1"/>
  <c r="I18" i="3"/>
  <c r="I43" i="3" s="1"/>
  <c r="I52" i="3" s="1"/>
  <c r="H18" i="3"/>
  <c r="H43" i="3" s="1"/>
  <c r="H52" i="3" s="1"/>
  <c r="G18" i="3"/>
  <c r="G43" i="3" s="1"/>
  <c r="G52" i="3" s="1"/>
  <c r="F18" i="3"/>
  <c r="F43" i="3" s="1"/>
  <c r="F52" i="3" s="1"/>
  <c r="E18" i="3"/>
  <c r="E43" i="3" s="1"/>
  <c r="E52" i="3" s="1"/>
  <c r="D18" i="3"/>
  <c r="D43" i="3" s="1"/>
  <c r="D52" i="3" s="1"/>
  <c r="C18" i="3"/>
  <c r="C43" i="3" s="1"/>
  <c r="C52" i="3" s="1"/>
  <c r="B18" i="3"/>
  <c r="B43" i="3" s="1"/>
  <c r="K17" i="3"/>
  <c r="K42" i="3" s="1"/>
  <c r="K51" i="3" s="1"/>
  <c r="J17" i="3"/>
  <c r="I17" i="3"/>
  <c r="I42" i="3" s="1"/>
  <c r="I51" i="3" s="1"/>
  <c r="H17" i="3"/>
  <c r="H42" i="3" s="1"/>
  <c r="H51" i="3" s="1"/>
  <c r="G17" i="3"/>
  <c r="G42" i="3" s="1"/>
  <c r="G51" i="3" s="1"/>
  <c r="F17" i="3"/>
  <c r="F42" i="3" s="1"/>
  <c r="F51" i="3" s="1"/>
  <c r="E51" i="3"/>
  <c r="D17" i="3"/>
  <c r="D42" i="3" s="1"/>
  <c r="D51" i="3" s="1"/>
  <c r="C17" i="3"/>
  <c r="C42" i="3" s="1"/>
  <c r="C51" i="3" s="1"/>
  <c r="B17" i="3"/>
  <c r="K16" i="3"/>
  <c r="K41" i="3" s="1"/>
  <c r="K50" i="3" s="1"/>
  <c r="J16" i="3"/>
  <c r="J41" i="3" s="1"/>
  <c r="J50" i="3" s="1"/>
  <c r="I16" i="3"/>
  <c r="I41" i="3" s="1"/>
  <c r="I50" i="3" s="1"/>
  <c r="H16" i="3"/>
  <c r="H41" i="3" s="1"/>
  <c r="H50" i="3" s="1"/>
  <c r="G16" i="3"/>
  <c r="F16" i="3"/>
  <c r="F41" i="3" s="1"/>
  <c r="F50" i="3" s="1"/>
  <c r="E16" i="3"/>
  <c r="E41" i="3" s="1"/>
  <c r="E50" i="3" s="1"/>
  <c r="D16" i="3"/>
  <c r="D41" i="3" s="1"/>
  <c r="D50" i="3" s="1"/>
  <c r="C16" i="3"/>
  <c r="C41" i="3" s="1"/>
  <c r="C50" i="3" s="1"/>
  <c r="B16" i="3"/>
  <c r="B41" i="3" s="1"/>
  <c r="K15" i="3"/>
  <c r="K40" i="3" s="1"/>
  <c r="K49" i="3" s="1"/>
  <c r="J15" i="3"/>
  <c r="J40" i="3" s="1"/>
  <c r="J49" i="3" s="1"/>
  <c r="I15" i="3"/>
  <c r="I40" i="3" s="1"/>
  <c r="I49" i="3" s="1"/>
  <c r="H15" i="3"/>
  <c r="H40" i="3" s="1"/>
  <c r="H49" i="3" s="1"/>
  <c r="G15" i="3"/>
  <c r="G40" i="3" s="1"/>
  <c r="G49" i="3" s="1"/>
  <c r="F15" i="3"/>
  <c r="F40" i="3" s="1"/>
  <c r="F49" i="3" s="1"/>
  <c r="E15" i="3"/>
  <c r="E40" i="3" s="1"/>
  <c r="E49" i="3" s="1"/>
  <c r="D15" i="3"/>
  <c r="C15" i="3"/>
  <c r="C40" i="3" s="1"/>
  <c r="C49" i="3" s="1"/>
  <c r="B15" i="3"/>
  <c r="B40" i="3" s="1"/>
  <c r="G14" i="3"/>
  <c r="G39" i="3" s="1"/>
  <c r="G48" i="3" s="1"/>
  <c r="F14" i="3"/>
  <c r="F39" i="3" s="1"/>
  <c r="F48" i="3" s="1"/>
  <c r="E14" i="3"/>
  <c r="C14" i="3"/>
  <c r="C39" i="3" s="1"/>
  <c r="C48" i="3" s="1"/>
  <c r="B39" i="3"/>
  <c r="B53" i="3" l="1"/>
  <c r="B52" i="3"/>
  <c r="B49" i="3"/>
  <c r="B50" i="3"/>
  <c r="B48" i="3"/>
  <c r="B51" i="3"/>
  <c r="F42" i="2" l="1"/>
  <c r="F51" i="2" s="1"/>
  <c r="E42" i="2"/>
  <c r="E51" i="2" s="1"/>
  <c r="J41" i="2"/>
  <c r="J50" i="2" s="1"/>
  <c r="H41" i="2"/>
  <c r="H50" i="2" s="1"/>
  <c r="B41" i="2"/>
  <c r="B50" i="2" s="1"/>
  <c r="H40" i="2"/>
  <c r="H49" i="2" s="1"/>
  <c r="G40" i="2"/>
  <c r="G49" i="2" s="1"/>
  <c r="D40" i="2"/>
  <c r="D49" i="2" s="1"/>
  <c r="K39" i="2"/>
  <c r="K48" i="2" s="1"/>
  <c r="I39" i="2"/>
  <c r="I48" i="2" s="1"/>
  <c r="D39" i="2"/>
  <c r="D48" i="2" s="1"/>
  <c r="C39" i="2"/>
  <c r="C48" i="2" s="1"/>
  <c r="H38" i="2"/>
  <c r="H47" i="2" s="1"/>
  <c r="F38" i="2"/>
  <c r="F47" i="2" s="1"/>
  <c r="C37" i="2"/>
  <c r="C46" i="2" s="1"/>
  <c r="B37" i="2"/>
  <c r="B46" i="2" s="1"/>
  <c r="G29" i="2"/>
  <c r="F29" i="2"/>
  <c r="E29" i="2"/>
  <c r="D29" i="2"/>
  <c r="C29" i="2"/>
  <c r="B29" i="2"/>
  <c r="K19" i="2"/>
  <c r="K42" i="2" s="1"/>
  <c r="K51" i="2" s="1"/>
  <c r="J19" i="2"/>
  <c r="J42" i="2" s="1"/>
  <c r="J51" i="2" s="1"/>
  <c r="I19" i="2"/>
  <c r="I42" i="2" s="1"/>
  <c r="I51" i="2" s="1"/>
  <c r="H19" i="2"/>
  <c r="H42" i="2" s="1"/>
  <c r="H51" i="2" s="1"/>
  <c r="G19" i="2"/>
  <c r="G42" i="2" s="1"/>
  <c r="G51" i="2" s="1"/>
  <c r="F19" i="2"/>
  <c r="E19" i="2"/>
  <c r="D19" i="2"/>
  <c r="D42" i="2" s="1"/>
  <c r="D51" i="2" s="1"/>
  <c r="C19" i="2"/>
  <c r="C42" i="2" s="1"/>
  <c r="C51" i="2" s="1"/>
  <c r="B19" i="2"/>
  <c r="B42" i="2" s="1"/>
  <c r="K18" i="2"/>
  <c r="K41" i="2" s="1"/>
  <c r="K50" i="2" s="1"/>
  <c r="J18" i="2"/>
  <c r="I18" i="2"/>
  <c r="I41" i="2" s="1"/>
  <c r="I50" i="2" s="1"/>
  <c r="H18" i="2"/>
  <c r="G18" i="2"/>
  <c r="G41" i="2" s="1"/>
  <c r="G50" i="2" s="1"/>
  <c r="F18" i="2"/>
  <c r="F41" i="2" s="1"/>
  <c r="F50" i="2" s="1"/>
  <c r="D18" i="2"/>
  <c r="D41" i="2" s="1"/>
  <c r="D50" i="2" s="1"/>
  <c r="C18" i="2"/>
  <c r="C41" i="2" s="1"/>
  <c r="C50" i="2" s="1"/>
  <c r="B18" i="2"/>
  <c r="K17" i="2"/>
  <c r="K40" i="2" s="1"/>
  <c r="K49" i="2" s="1"/>
  <c r="J17" i="2"/>
  <c r="J40" i="2" s="1"/>
  <c r="J49" i="2" s="1"/>
  <c r="I17" i="2"/>
  <c r="I40" i="2" s="1"/>
  <c r="I49" i="2" s="1"/>
  <c r="H17" i="2"/>
  <c r="G17" i="2"/>
  <c r="F17" i="2"/>
  <c r="F40" i="2" s="1"/>
  <c r="F49" i="2" s="1"/>
  <c r="D17" i="2"/>
  <c r="B17" i="2"/>
  <c r="B40" i="2" s="1"/>
  <c r="K16" i="2"/>
  <c r="J16" i="2"/>
  <c r="J39" i="2" s="1"/>
  <c r="J48" i="2" s="1"/>
  <c r="I16" i="2"/>
  <c r="H16" i="2"/>
  <c r="H39" i="2" s="1"/>
  <c r="H48" i="2" s="1"/>
  <c r="G16" i="2"/>
  <c r="G39" i="2" s="1"/>
  <c r="G48" i="2" s="1"/>
  <c r="F16" i="2"/>
  <c r="F39" i="2" s="1"/>
  <c r="F48" i="2" s="1"/>
  <c r="E16" i="2"/>
  <c r="E39" i="2" s="1"/>
  <c r="E48" i="2" s="1"/>
  <c r="D16" i="2"/>
  <c r="C16" i="2"/>
  <c r="B16" i="2"/>
  <c r="B39" i="2" s="1"/>
  <c r="K15" i="2"/>
  <c r="K38" i="2" s="1"/>
  <c r="K47" i="2" s="1"/>
  <c r="J15" i="2"/>
  <c r="J38" i="2" s="1"/>
  <c r="J47" i="2" s="1"/>
  <c r="I15" i="2"/>
  <c r="I38" i="2" s="1"/>
  <c r="I47" i="2" s="1"/>
  <c r="H15" i="2"/>
  <c r="G15" i="2"/>
  <c r="G38" i="2" s="1"/>
  <c r="G47" i="2" s="1"/>
  <c r="F15" i="2"/>
  <c r="E15" i="2"/>
  <c r="E38" i="2" s="1"/>
  <c r="E47" i="2" s="1"/>
  <c r="D15" i="2"/>
  <c r="D38" i="2" s="1"/>
  <c r="D47" i="2" s="1"/>
  <c r="C15" i="2"/>
  <c r="C38" i="2" s="1"/>
  <c r="C47" i="2" s="1"/>
  <c r="B15" i="2"/>
  <c r="B38" i="2" s="1"/>
  <c r="G14" i="2"/>
  <c r="G37" i="2" s="1"/>
  <c r="G46" i="2" s="1"/>
  <c r="F14" i="2"/>
  <c r="F37" i="2" s="1"/>
  <c r="F46" i="2" s="1"/>
  <c r="E14" i="2"/>
  <c r="E37" i="2" s="1"/>
  <c r="E46" i="2" s="1"/>
  <c r="D14" i="2"/>
  <c r="D37" i="2" s="1"/>
  <c r="C14" i="2"/>
  <c r="B14" i="2"/>
  <c r="C12" i="2"/>
  <c r="B51" i="2" l="1"/>
  <c r="B47" i="2"/>
  <c r="B48" i="2"/>
  <c r="B49" i="2"/>
  <c r="D46" i="2"/>
</calcChain>
</file>

<file path=xl/sharedStrings.xml><?xml version="1.0" encoding="utf-8"?>
<sst xmlns="http://schemas.openxmlformats.org/spreadsheetml/2006/main" count="115" uniqueCount="39">
  <si>
    <t>ALT/GPT</t>
    <phoneticPr fontId="1" type="noConversion"/>
  </si>
  <si>
    <t>Normal</t>
    <phoneticPr fontId="1" type="noConversion"/>
  </si>
  <si>
    <t>AST/GOT</t>
    <phoneticPr fontId="1" type="noConversion"/>
  </si>
  <si>
    <t>A</t>
  </si>
  <si>
    <t>B</t>
  </si>
  <si>
    <t>C</t>
  </si>
  <si>
    <t>D</t>
  </si>
  <si>
    <t>E</t>
  </si>
  <si>
    <t>F</t>
  </si>
  <si>
    <t>G</t>
  </si>
  <si>
    <t>LDH</t>
    <phoneticPr fontId="7" type="noConversion"/>
  </si>
  <si>
    <t>*</t>
    <phoneticPr fontId="8" type="noConversion"/>
  </si>
  <si>
    <t>peitc(pre)(7.5 mg/kg)</t>
    <phoneticPr fontId="1" type="noConversion"/>
  </si>
  <si>
    <t>peitc(pre)(15 mg/kg)</t>
    <phoneticPr fontId="1" type="noConversion"/>
  </si>
  <si>
    <t>peitc(pre)(30 mg/kg)</t>
    <phoneticPr fontId="1" type="noConversion"/>
  </si>
  <si>
    <t>peitc(post)(30 mg/kg)</t>
    <phoneticPr fontId="1" type="noConversion"/>
  </si>
  <si>
    <t>treatment group</t>
    <phoneticPr fontId="1" type="noConversion"/>
  </si>
  <si>
    <t>control group</t>
    <phoneticPr fontId="1" type="noConversion"/>
  </si>
  <si>
    <t>average control group value</t>
    <phoneticPr fontId="1" type="noConversion"/>
  </si>
  <si>
    <t>AST standard curve</t>
    <phoneticPr fontId="1" type="noConversion"/>
  </si>
  <si>
    <t>ΔOD</t>
  </si>
  <si>
    <t>enzyme activity</t>
  </si>
  <si>
    <t>ΔOD</t>
    <phoneticPr fontId="1" type="noConversion"/>
  </si>
  <si>
    <r>
      <t>Model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0.2% CCl4</t>
    </r>
    <r>
      <rPr>
        <sz val="11"/>
        <color theme="1"/>
        <rFont val="等线"/>
        <family val="2"/>
      </rPr>
      <t>）</t>
    </r>
    <phoneticPr fontId="1" type="noConversion"/>
  </si>
  <si>
    <t>enzyme activity</t>
    <phoneticPr fontId="1" type="noConversion"/>
  </si>
  <si>
    <r>
      <t>enzyme activity</t>
    </r>
    <r>
      <rPr>
        <b/>
        <sz val="11"/>
        <color theme="1"/>
        <rFont val="等线"/>
        <family val="3"/>
        <charset val="134"/>
      </rPr>
      <t>（</t>
    </r>
    <r>
      <rPr>
        <b/>
        <sz val="11"/>
        <color theme="1"/>
        <rFont val="Arial"/>
        <family val="2"/>
      </rPr>
      <t>IU/L</t>
    </r>
    <r>
      <rPr>
        <b/>
        <sz val="11"/>
        <color theme="1"/>
        <rFont val="等线"/>
        <family val="3"/>
        <charset val="134"/>
      </rPr>
      <t>）</t>
    </r>
    <phoneticPr fontId="1" type="noConversion"/>
  </si>
  <si>
    <t>ALT standard curve</t>
    <phoneticPr fontId="1" type="noConversion"/>
  </si>
  <si>
    <t>treatment group</t>
    <phoneticPr fontId="7" type="noConversion"/>
  </si>
  <si>
    <t>control group</t>
    <phoneticPr fontId="7" type="noConversion"/>
  </si>
  <si>
    <t>blank group</t>
    <phoneticPr fontId="8" type="noConversion"/>
  </si>
  <si>
    <t>standard group</t>
    <phoneticPr fontId="8" type="noConversion"/>
  </si>
  <si>
    <t>standard group-blank group value</t>
    <phoneticPr fontId="8" type="noConversion"/>
  </si>
  <si>
    <t>Standard concentration</t>
    <phoneticPr fontId="8" type="noConversion"/>
  </si>
  <si>
    <t>average control group value</t>
    <phoneticPr fontId="8" type="noConversion"/>
  </si>
  <si>
    <t>treatment group-control group value</t>
    <phoneticPr fontId="8" type="noConversion"/>
  </si>
  <si>
    <t>Dilution times</t>
    <phoneticPr fontId="8" type="noConversion"/>
  </si>
  <si>
    <t>LDH activity(U/L)</t>
    <phoneticPr fontId="8" type="noConversion"/>
  </si>
  <si>
    <t>0.2 μmol/ml</t>
    <phoneticPr fontId="8" type="noConversion"/>
  </si>
  <si>
    <t>LDH activity(U/L)=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</si>
</sst>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.0000_);[Red]\(0.0000\)"/>
    <numFmt numFmtId="178" formatCode="0.00_ "/>
  </numFmts>
  <fonts count="2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0"/>
      <color indexed="63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等线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等线"/>
      <family val="3"/>
      <charset val="134"/>
    </font>
    <font>
      <b/>
      <sz val="16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177" fontId="0" fillId="0" borderId="0" xfId="0" applyNumberFormat="1"/>
    <xf numFmtId="176" fontId="0" fillId="0" borderId="0" xfId="0" applyNumberForma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178" fontId="0" fillId="0" borderId="0" xfId="0" applyNumberFormat="1" applyAlignment="1">
      <alignment horizontal="center"/>
    </xf>
    <xf numFmtId="0" fontId="10" fillId="0" borderId="3" xfId="0" applyFont="1" applyBorder="1"/>
    <xf numFmtId="0" fontId="11" fillId="0" borderId="6" xfId="0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1" fillId="0" borderId="1" xfId="0" applyFont="1" applyBorder="1"/>
    <xf numFmtId="0" fontId="11" fillId="0" borderId="2" xfId="0" applyFont="1" applyBorder="1"/>
    <xf numFmtId="0" fontId="15" fillId="0" borderId="0" xfId="0" applyFont="1"/>
    <xf numFmtId="0" fontId="11" fillId="0" borderId="4" xfId="0" applyFont="1" applyBorder="1"/>
    <xf numFmtId="0" fontId="11" fillId="0" borderId="5" xfId="0" applyFont="1" applyBorder="1"/>
    <xf numFmtId="0" fontId="11" fillId="0" borderId="7" xfId="0" applyFont="1" applyBorder="1"/>
    <xf numFmtId="0" fontId="11" fillId="0" borderId="9" xfId="0" applyFont="1" applyBorder="1"/>
    <xf numFmtId="0" fontId="11" fillId="0" borderId="10" xfId="0" applyFont="1" applyBorder="1"/>
    <xf numFmtId="0" fontId="10" fillId="0" borderId="0" xfId="0" applyFont="1"/>
    <xf numFmtId="176" fontId="11" fillId="0" borderId="0" xfId="0" applyNumberFormat="1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76" fontId="11" fillId="0" borderId="2" xfId="0" applyNumberFormat="1" applyFont="1" applyBorder="1"/>
    <xf numFmtId="0" fontId="10" fillId="0" borderId="0" xfId="0" applyFont="1" applyAlignment="1">
      <alignment horizontal="center" vertical="center"/>
    </xf>
    <xf numFmtId="176" fontId="11" fillId="0" borderId="0" xfId="0" applyNumberFormat="1" applyFont="1"/>
    <xf numFmtId="177" fontId="11" fillId="0" borderId="0" xfId="0" applyNumberFormat="1" applyFont="1"/>
    <xf numFmtId="176" fontId="15" fillId="0" borderId="0" xfId="0" applyNumberFormat="1" applyFont="1"/>
    <xf numFmtId="0" fontId="17" fillId="0" borderId="0" xfId="0" applyFont="1" applyAlignment="1">
      <alignment vertical="center" wrapText="1"/>
    </xf>
    <xf numFmtId="0" fontId="11" fillId="0" borderId="12" xfId="0" applyFont="1" applyBorder="1" applyAlignment="1">
      <alignment horizontal="center"/>
    </xf>
    <xf numFmtId="0" fontId="18" fillId="0" borderId="3" xfId="0" applyFont="1" applyBorder="1"/>
    <xf numFmtId="0" fontId="18" fillId="0" borderId="1" xfId="0" applyFont="1" applyBorder="1"/>
    <xf numFmtId="0" fontId="11" fillId="0" borderId="14" xfId="0" applyFont="1" applyBorder="1"/>
    <xf numFmtId="0" fontId="18" fillId="0" borderId="8" xfId="0" applyFont="1" applyBorder="1"/>
    <xf numFmtId="0" fontId="18" fillId="0" borderId="15" xfId="0" applyFont="1" applyBorder="1"/>
    <xf numFmtId="0" fontId="11" fillId="0" borderId="15" xfId="0" applyFont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center"/>
    </xf>
    <xf numFmtId="178" fontId="19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1" xfId="0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0" xfId="0" applyFont="1" applyFill="1"/>
    <xf numFmtId="178" fontId="11" fillId="0" borderId="0" xfId="0" applyNumberFormat="1" applyFont="1" applyFill="1" applyAlignment="1">
      <alignment horizontal="center"/>
    </xf>
    <xf numFmtId="178" fontId="0" fillId="0" borderId="0" xfId="0" applyNumberFormat="1" applyFill="1" applyAlignment="1">
      <alignment horizontal="center"/>
    </xf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31830737315044E-2"/>
          <c:y val="5.0691244239631339E-2"/>
          <c:w val="0.86834324748707725"/>
          <c:h val="0.842404296237163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[1]Sheet1!$B$29:$G$29</c:f>
              <c:numCache>
                <c:formatCode>General</c:formatCode>
                <c:ptCount val="6"/>
                <c:pt idx="0">
                  <c:v>0</c:v>
                </c:pt>
                <c:pt idx="1">
                  <c:v>6.6800000000000026E-2</c:v>
                </c:pt>
                <c:pt idx="2">
                  <c:v>0.12780000000000002</c:v>
                </c:pt>
                <c:pt idx="3">
                  <c:v>0.16799999999999998</c:v>
                </c:pt>
                <c:pt idx="4">
                  <c:v>0.20790000000000003</c:v>
                </c:pt>
                <c:pt idx="5">
                  <c:v>0.24830000000000002</c:v>
                </c:pt>
              </c:numCache>
            </c:numRef>
          </c:xVal>
          <c:yVal>
            <c:numRef>
              <c:f>[1]Sheet1!$B$30:$G$30</c:f>
              <c:numCache>
                <c:formatCode>General</c:formatCode>
                <c:ptCount val="6"/>
                <c:pt idx="0">
                  <c:v>0</c:v>
                </c:pt>
                <c:pt idx="1">
                  <c:v>28</c:v>
                </c:pt>
                <c:pt idx="2">
                  <c:v>57</c:v>
                </c:pt>
                <c:pt idx="3">
                  <c:v>97</c:v>
                </c:pt>
                <c:pt idx="4">
                  <c:v>150</c:v>
                </c:pt>
                <c:pt idx="5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15-4564-BE24-46886C992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164368"/>
        <c:axId val="553162768"/>
      </c:scatterChart>
      <c:valAx>
        <c:axId val="55316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3162768"/>
        <c:crosses val="autoZero"/>
        <c:crossBetween val="midCat"/>
      </c:valAx>
      <c:valAx>
        <c:axId val="55316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316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[2]Sheet1!$B$28:$F$28</c:f>
              <c:numCache>
                <c:formatCode>General</c:formatCode>
                <c:ptCount val="5"/>
                <c:pt idx="0">
                  <c:v>0</c:v>
                </c:pt>
                <c:pt idx="1">
                  <c:v>5.5800000000000016E-2</c:v>
                </c:pt>
                <c:pt idx="2">
                  <c:v>0.1094</c:v>
                </c:pt>
                <c:pt idx="3">
                  <c:v>0.15229999999999999</c:v>
                </c:pt>
                <c:pt idx="4">
                  <c:v>0.19850000000000001</c:v>
                </c:pt>
              </c:numCache>
            </c:numRef>
          </c:xVal>
          <c:yVal>
            <c:numRef>
              <c:f>[2]Sheet1!$B$29:$F$29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61</c:v>
                </c:pt>
                <c:pt idx="3">
                  <c:v>114</c:v>
                </c:pt>
                <c:pt idx="4">
                  <c:v>190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249-411A-8D31-0EDD71F02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034000"/>
        <c:axId val="528031760"/>
      </c:scatterChart>
      <c:valAx>
        <c:axId val="52803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28031760"/>
        <c:crosses val="autoZero"/>
        <c:crossBetween val="midCat"/>
      </c:valAx>
      <c:valAx>
        <c:axId val="52803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2803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18</xdr:row>
      <xdr:rowOff>174625</xdr:rowOff>
    </xdr:from>
    <xdr:to>
      <xdr:col>14</xdr:col>
      <xdr:colOff>285750</xdr:colOff>
      <xdr:row>34</xdr:row>
      <xdr:rowOff>73025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888885A-D4FB-4D3A-8949-11DC98EA2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20</xdr:row>
      <xdr:rowOff>9525</xdr:rowOff>
    </xdr:from>
    <xdr:to>
      <xdr:col>13</xdr:col>
      <xdr:colOff>215900</xdr:colOff>
      <xdr:row>35</xdr:row>
      <xdr:rowOff>73025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2A8972C-EB07-401A-88EF-20CA41456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CL4&#33268;&#32925;&#25439;&#20260;201909/&#21160;&#29289;/&#34880;&#28165;&#20013;ALT%20201909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CL4&#33268;&#32925;&#25439;&#20260;201909/&#21160;&#29289;/&#34880;&#28165;&#20013;AST%20201909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B29">
            <v>0</v>
          </cell>
          <cell r="C29">
            <v>6.6800000000000026E-2</v>
          </cell>
          <cell r="D29">
            <v>0.12780000000000002</v>
          </cell>
          <cell r="E29">
            <v>0.16799999999999998</v>
          </cell>
          <cell r="F29">
            <v>0.20790000000000003</v>
          </cell>
          <cell r="G29">
            <v>0.24830000000000002</v>
          </cell>
        </row>
        <row r="30">
          <cell r="B30">
            <v>0</v>
          </cell>
          <cell r="C30">
            <v>28</v>
          </cell>
          <cell r="D30">
            <v>57</v>
          </cell>
          <cell r="E30">
            <v>97</v>
          </cell>
          <cell r="F30">
            <v>150</v>
          </cell>
          <cell r="G30">
            <v>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8">
          <cell r="B28">
            <v>0</v>
          </cell>
          <cell r="C28">
            <v>5.5800000000000016E-2</v>
          </cell>
          <cell r="D28">
            <v>0.1094</v>
          </cell>
          <cell r="E28">
            <v>0.15229999999999999</v>
          </cell>
          <cell r="F28">
            <v>0.19850000000000001</v>
          </cell>
        </row>
        <row r="29">
          <cell r="B29">
            <v>0</v>
          </cell>
          <cell r="C29">
            <v>24</v>
          </cell>
          <cell r="D29">
            <v>61</v>
          </cell>
          <cell r="E29">
            <v>114</v>
          </cell>
          <cell r="F29">
            <v>190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opLeftCell="D1" workbookViewId="0">
      <selection activeCell="C41" sqref="C41"/>
    </sheetView>
  </sheetViews>
  <sheetFormatPr defaultRowHeight="14" x14ac:dyDescent="0.3"/>
  <cols>
    <col min="1" max="1" width="31.9140625" customWidth="1"/>
    <col min="2" max="2" width="9.1640625" bestFit="1" customWidth="1"/>
    <col min="3" max="3" width="13.25" customWidth="1"/>
    <col min="4" max="4" width="24.1640625" customWidth="1"/>
    <col min="5" max="5" width="17" customWidth="1"/>
    <col min="6" max="9" width="9.1640625" bestFit="1" customWidth="1"/>
    <col min="10" max="10" width="15.1640625" customWidth="1"/>
    <col min="11" max="11" width="15.58203125" customWidth="1"/>
    <col min="12" max="13" width="8.75" bestFit="1" customWidth="1"/>
  </cols>
  <sheetData>
    <row r="1" spans="1:17" x14ac:dyDescent="0.3">
      <c r="A1" s="61"/>
      <c r="B1" s="62">
        <v>1</v>
      </c>
      <c r="C1" s="62">
        <v>2</v>
      </c>
      <c r="D1" s="62">
        <v>3</v>
      </c>
      <c r="E1" s="62">
        <v>4</v>
      </c>
      <c r="F1" s="62">
        <v>5</v>
      </c>
      <c r="G1" s="62">
        <v>6</v>
      </c>
      <c r="H1" s="62">
        <v>7</v>
      </c>
      <c r="I1" s="62">
        <v>8</v>
      </c>
      <c r="J1" s="62">
        <v>9</v>
      </c>
      <c r="K1" s="62">
        <v>10</v>
      </c>
      <c r="L1" s="62">
        <v>11</v>
      </c>
      <c r="M1" s="62">
        <v>12</v>
      </c>
    </row>
    <row r="2" spans="1:17" ht="15" customHeight="1" x14ac:dyDescent="0.3">
      <c r="A2" s="62" t="s">
        <v>3</v>
      </c>
      <c r="B2" s="63">
        <v>0.4</v>
      </c>
      <c r="C2" s="63">
        <v>0.375</v>
      </c>
      <c r="D2" s="63">
        <v>0.48199999999999998</v>
      </c>
      <c r="E2" s="63">
        <v>0.39200000000000002</v>
      </c>
      <c r="F2" s="63">
        <v>0.42699999999999999</v>
      </c>
      <c r="G2" s="63">
        <v>0.04</v>
      </c>
      <c r="H2" s="63">
        <v>0.107</v>
      </c>
      <c r="I2" s="63">
        <v>0.107</v>
      </c>
      <c r="J2" s="63">
        <v>0.28299999999999997</v>
      </c>
      <c r="K2" s="63">
        <v>0.28199999999999997</v>
      </c>
      <c r="L2" s="63">
        <v>0.14000000000000001</v>
      </c>
      <c r="M2" s="63">
        <v>0.155</v>
      </c>
      <c r="N2" s="5">
        <v>450</v>
      </c>
      <c r="O2" s="47"/>
      <c r="P2" s="47"/>
      <c r="Q2" s="47"/>
    </row>
    <row r="3" spans="1:17" x14ac:dyDescent="0.3">
      <c r="A3" s="62" t="s">
        <v>4</v>
      </c>
      <c r="B3" s="63">
        <v>0.30499999999999999</v>
      </c>
      <c r="C3" s="63">
        <v>0.56299999999999994</v>
      </c>
      <c r="D3" s="63">
        <v>0.53200000000000003</v>
      </c>
      <c r="E3" s="63">
        <v>0.38600000000000001</v>
      </c>
      <c r="F3" s="63">
        <v>0.48099999999999998</v>
      </c>
      <c r="G3" s="63">
        <v>0.54600000000000004</v>
      </c>
      <c r="H3" s="63">
        <v>0.39300000000000002</v>
      </c>
      <c r="I3" s="63">
        <v>0.61</v>
      </c>
      <c r="J3" s="63">
        <v>0.67900000000000005</v>
      </c>
      <c r="K3" s="63">
        <v>0.443</v>
      </c>
      <c r="L3" s="63">
        <v>0.11600000000000001</v>
      </c>
      <c r="M3" s="63">
        <v>0.113</v>
      </c>
      <c r="N3" s="5">
        <v>450</v>
      </c>
      <c r="O3" s="47"/>
      <c r="P3" s="47"/>
      <c r="Q3" s="47"/>
    </row>
    <row r="4" spans="1:17" x14ac:dyDescent="0.3">
      <c r="A4" s="62" t="s">
        <v>5</v>
      </c>
      <c r="B4" s="63">
        <v>0.42499999999999999</v>
      </c>
      <c r="C4" s="63">
        <v>0.54</v>
      </c>
      <c r="D4" s="63">
        <v>0.33500000000000002</v>
      </c>
      <c r="E4" s="63">
        <v>0.54600000000000004</v>
      </c>
      <c r="F4" s="63">
        <v>0.44600000000000001</v>
      </c>
      <c r="G4" s="63">
        <v>0.30299999999999999</v>
      </c>
      <c r="H4" s="63">
        <v>0.20599999999999999</v>
      </c>
      <c r="I4" s="63">
        <v>0.41499999999999998</v>
      </c>
      <c r="J4" s="63">
        <v>0.254</v>
      </c>
      <c r="K4" s="63">
        <v>0.20799999999999999</v>
      </c>
      <c r="L4" s="63">
        <v>0.115</v>
      </c>
      <c r="M4" s="63">
        <v>0.11700000000000001</v>
      </c>
      <c r="N4" s="5">
        <v>450</v>
      </c>
      <c r="O4" s="47"/>
      <c r="P4" s="47"/>
      <c r="Q4" s="47"/>
    </row>
    <row r="5" spans="1:17" x14ac:dyDescent="0.3">
      <c r="A5" s="62" t="s">
        <v>6</v>
      </c>
      <c r="B5" s="63">
        <v>0.372</v>
      </c>
      <c r="C5" s="63">
        <v>0.60899999999999999</v>
      </c>
      <c r="D5" s="63">
        <v>0.41</v>
      </c>
      <c r="E5" s="63">
        <v>0.75800000000000001</v>
      </c>
      <c r="F5" s="63">
        <v>0.42099999999999999</v>
      </c>
      <c r="G5" s="63">
        <v>0.34599999999999997</v>
      </c>
      <c r="H5" s="63">
        <v>0.33700000000000002</v>
      </c>
      <c r="I5" s="63">
        <v>0.435</v>
      </c>
      <c r="J5" s="63">
        <v>0.33</v>
      </c>
      <c r="K5" s="63">
        <v>0.38100000000000001</v>
      </c>
      <c r="L5" s="63">
        <v>0.14499999999999999</v>
      </c>
      <c r="M5" s="63">
        <v>0.126</v>
      </c>
      <c r="N5" s="5">
        <v>450</v>
      </c>
      <c r="O5" s="47"/>
      <c r="P5" s="47"/>
      <c r="Q5" s="47"/>
    </row>
    <row r="6" spans="1:17" x14ac:dyDescent="0.3">
      <c r="A6" s="62" t="s">
        <v>7</v>
      </c>
      <c r="B6" s="63">
        <v>0.51700000000000002</v>
      </c>
      <c r="C6" s="63">
        <v>0.44400000000000001</v>
      </c>
      <c r="D6" s="63">
        <v>0.42799999999999999</v>
      </c>
      <c r="E6" s="63">
        <v>0.67100000000000004</v>
      </c>
      <c r="F6" s="63">
        <v>0.48799999999999999</v>
      </c>
      <c r="G6" s="63">
        <v>0.45</v>
      </c>
      <c r="H6" s="63">
        <v>0.47</v>
      </c>
      <c r="I6" s="63">
        <v>0.34399999999999997</v>
      </c>
      <c r="J6" s="63">
        <v>0.40600000000000003</v>
      </c>
      <c r="K6" s="63">
        <v>0.39600000000000002</v>
      </c>
      <c r="L6" s="63">
        <v>0.14399999999999999</v>
      </c>
      <c r="M6" s="63">
        <v>0.15</v>
      </c>
      <c r="N6" s="5">
        <v>450</v>
      </c>
      <c r="O6" s="6"/>
      <c r="P6" s="6"/>
      <c r="Q6" s="6"/>
    </row>
    <row r="7" spans="1:17" x14ac:dyDescent="0.3">
      <c r="A7" s="62" t="s">
        <v>8</v>
      </c>
      <c r="B7" s="63">
        <v>0.38400000000000001</v>
      </c>
      <c r="C7" s="63">
        <v>0.63700000000000001</v>
      </c>
      <c r="D7" s="63">
        <v>0.38200000000000001</v>
      </c>
      <c r="E7" s="63">
        <v>0.375</v>
      </c>
      <c r="F7" s="63">
        <v>0.50900000000000001</v>
      </c>
      <c r="G7" s="63">
        <v>0.57799999999999996</v>
      </c>
      <c r="H7" s="63">
        <v>0.45400000000000001</v>
      </c>
      <c r="I7" s="63">
        <v>0.38800000000000001</v>
      </c>
      <c r="J7" s="63">
        <v>0.496</v>
      </c>
      <c r="K7" s="63">
        <v>0.41599999999999998</v>
      </c>
      <c r="L7" s="63">
        <v>4.1000000000000002E-2</v>
      </c>
      <c r="M7" s="63">
        <v>3.7999999999999999E-2</v>
      </c>
      <c r="N7" s="5">
        <v>450</v>
      </c>
      <c r="O7" s="6"/>
      <c r="P7" s="6"/>
      <c r="Q7" s="6"/>
    </row>
    <row r="8" spans="1:17" x14ac:dyDescent="0.3">
      <c r="A8" s="62" t="s">
        <v>9</v>
      </c>
      <c r="B8" s="63">
        <v>0.16900000000000001</v>
      </c>
      <c r="C8" s="63">
        <v>0.30299999999999999</v>
      </c>
      <c r="D8" s="63">
        <v>0.16900000000000001</v>
      </c>
      <c r="E8" s="63">
        <v>0.13300000000000001</v>
      </c>
      <c r="F8" s="63">
        <v>0.16500000000000001</v>
      </c>
      <c r="G8" s="63">
        <v>0.187</v>
      </c>
      <c r="H8" s="63">
        <v>0.14499999999999999</v>
      </c>
      <c r="I8" s="63">
        <v>0.14299999999999999</v>
      </c>
      <c r="J8" s="63">
        <v>0.13500000000000001</v>
      </c>
      <c r="K8" s="63">
        <v>0.17299999999999999</v>
      </c>
      <c r="L8" s="63">
        <v>0.04</v>
      </c>
      <c r="M8" s="63">
        <v>3.7999999999999999E-2</v>
      </c>
      <c r="N8" s="5">
        <v>450</v>
      </c>
      <c r="O8" s="6"/>
      <c r="P8" s="6"/>
      <c r="Q8" s="6"/>
    </row>
    <row r="10" spans="1:17" ht="23" x14ac:dyDescent="0.3">
      <c r="A10" s="48" t="s">
        <v>10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7" x14ac:dyDescent="0.3">
      <c r="A11" s="11"/>
      <c r="B11" s="49" t="s">
        <v>27</v>
      </c>
      <c r="C11" s="49"/>
      <c r="D11" s="49"/>
      <c r="E11" s="49"/>
      <c r="F11" s="49"/>
      <c r="G11" s="49"/>
      <c r="H11" s="49"/>
      <c r="I11" s="49"/>
      <c r="J11" s="49"/>
      <c r="K11" s="49"/>
      <c r="L11" s="49" t="s">
        <v>28</v>
      </c>
      <c r="M11" s="49"/>
    </row>
    <row r="12" spans="1:17" x14ac:dyDescent="0.3">
      <c r="A12" s="11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0" t="s">
        <v>29</v>
      </c>
      <c r="I12" s="50"/>
      <c r="J12" s="50" t="s">
        <v>30</v>
      </c>
      <c r="K12" s="50"/>
      <c r="L12" s="12">
        <v>11</v>
      </c>
      <c r="M12" s="12">
        <v>12</v>
      </c>
    </row>
    <row r="13" spans="1:17" ht="15.5" x14ac:dyDescent="0.3">
      <c r="A13" s="11" t="s">
        <v>1</v>
      </c>
      <c r="B13" s="12">
        <v>0.4</v>
      </c>
      <c r="C13" s="12">
        <v>0.375</v>
      </c>
      <c r="D13" s="12"/>
      <c r="E13" s="12">
        <v>0.48199999999999998</v>
      </c>
      <c r="F13" s="12">
        <v>0.39200000000000002</v>
      </c>
      <c r="G13" s="12">
        <v>0.42699999999999999</v>
      </c>
      <c r="H13" s="34">
        <v>0.107</v>
      </c>
      <c r="I13" s="34">
        <v>0.107</v>
      </c>
      <c r="J13" s="34">
        <v>0.28299999999999997</v>
      </c>
      <c r="K13" s="34">
        <v>0.28199999999999997</v>
      </c>
      <c r="L13" s="12">
        <v>0.14000000000000001</v>
      </c>
      <c r="M13" s="13">
        <v>0.155</v>
      </c>
      <c r="N13" s="54"/>
      <c r="O13" s="54"/>
      <c r="P13" s="54"/>
    </row>
    <row r="14" spans="1:17" ht="15.5" x14ac:dyDescent="0.3">
      <c r="A14" s="11" t="s">
        <v>23</v>
      </c>
      <c r="B14" s="12">
        <v>0.30499999999999999</v>
      </c>
      <c r="C14" s="12">
        <v>0.56299999999999994</v>
      </c>
      <c r="D14" s="12">
        <v>0.53200000000000003</v>
      </c>
      <c r="E14" s="12">
        <v>0.38600000000000001</v>
      </c>
      <c r="F14" s="12">
        <v>0.48099999999999998</v>
      </c>
      <c r="G14" s="12">
        <v>0.54600000000000004</v>
      </c>
      <c r="H14" s="12">
        <v>0.39300000000000002</v>
      </c>
      <c r="I14" s="12">
        <v>0.61</v>
      </c>
      <c r="J14" s="12">
        <v>0.67900000000000005</v>
      </c>
      <c r="K14" s="12">
        <v>0.443</v>
      </c>
      <c r="L14" s="12">
        <v>0.11600000000000001</v>
      </c>
      <c r="M14" s="13">
        <v>0.113</v>
      </c>
      <c r="N14" s="54"/>
      <c r="O14" s="54"/>
      <c r="P14" s="54"/>
    </row>
    <row r="15" spans="1:17" ht="15.5" x14ac:dyDescent="0.3">
      <c r="A15" s="11" t="s">
        <v>12</v>
      </c>
      <c r="B15" s="12">
        <v>0.42499999999999999</v>
      </c>
      <c r="C15" s="12">
        <v>0.54</v>
      </c>
      <c r="D15" s="12">
        <v>0.33500000000000002</v>
      </c>
      <c r="E15" s="12">
        <v>0.54600000000000004</v>
      </c>
      <c r="F15" s="12">
        <v>0.44600000000000001</v>
      </c>
      <c r="G15" s="12">
        <v>0.30299999999999999</v>
      </c>
      <c r="H15" s="12">
        <v>0.20599999999999999</v>
      </c>
      <c r="I15" s="12">
        <v>0.41499999999999998</v>
      </c>
      <c r="J15" s="12">
        <v>0.254</v>
      </c>
      <c r="K15" s="12">
        <v>0.20799999999999999</v>
      </c>
      <c r="L15" s="12">
        <v>0.115</v>
      </c>
      <c r="M15" s="13">
        <v>0.11700000000000001</v>
      </c>
      <c r="N15" s="54"/>
      <c r="O15" s="54"/>
      <c r="P15" s="54"/>
    </row>
    <row r="16" spans="1:17" ht="15.5" x14ac:dyDescent="0.3">
      <c r="A16" s="11" t="s">
        <v>13</v>
      </c>
      <c r="B16" s="12">
        <v>0.372</v>
      </c>
      <c r="C16" s="12">
        <v>0.60899999999999999</v>
      </c>
      <c r="D16" s="12">
        <v>0.41</v>
      </c>
      <c r="E16" s="12">
        <v>0.75800000000000001</v>
      </c>
      <c r="F16" s="12">
        <v>0.42099999999999999</v>
      </c>
      <c r="G16" s="12">
        <v>0.34599999999999997</v>
      </c>
      <c r="H16" s="12">
        <v>0.33700000000000002</v>
      </c>
      <c r="I16" s="12">
        <v>0.435</v>
      </c>
      <c r="J16" s="12">
        <v>0.33</v>
      </c>
      <c r="K16" s="12">
        <v>0.38100000000000001</v>
      </c>
      <c r="L16" s="12">
        <v>0.14499999999999999</v>
      </c>
      <c r="M16" s="13">
        <v>0.126</v>
      </c>
      <c r="N16" s="54"/>
      <c r="O16" s="54"/>
      <c r="P16" s="54"/>
    </row>
    <row r="17" spans="1:16" ht="15.5" x14ac:dyDescent="0.3">
      <c r="A17" s="11" t="s">
        <v>14</v>
      </c>
      <c r="B17" s="12">
        <v>0.51700000000000002</v>
      </c>
      <c r="C17" s="12">
        <v>0.44400000000000001</v>
      </c>
      <c r="D17" s="12">
        <v>0.42799999999999999</v>
      </c>
      <c r="E17" s="14">
        <v>0.67100000000000004</v>
      </c>
      <c r="F17" s="12">
        <v>0.48799999999999999</v>
      </c>
      <c r="G17" s="12">
        <v>0.45</v>
      </c>
      <c r="H17" s="12">
        <v>0.47</v>
      </c>
      <c r="I17" s="12">
        <v>0.34399999999999997</v>
      </c>
      <c r="J17" s="12">
        <v>0.40600000000000003</v>
      </c>
      <c r="K17" s="12">
        <v>0.39600000000000002</v>
      </c>
      <c r="L17" s="12">
        <v>0.14399999999999999</v>
      </c>
      <c r="M17" s="13">
        <v>0.15</v>
      </c>
      <c r="N17" s="54"/>
      <c r="O17" s="54"/>
      <c r="P17" s="54"/>
    </row>
    <row r="18" spans="1:16" x14ac:dyDescent="0.3">
      <c r="A18" s="11" t="s">
        <v>15</v>
      </c>
      <c r="B18" s="12">
        <v>0.38400000000000001</v>
      </c>
      <c r="C18" s="12">
        <v>0.63700000000000001</v>
      </c>
      <c r="D18" s="12">
        <v>0.38200000000000001</v>
      </c>
      <c r="E18" s="12">
        <v>0.375</v>
      </c>
      <c r="F18" s="12">
        <v>0.50900000000000001</v>
      </c>
      <c r="G18" s="12">
        <v>0.57799999999999996</v>
      </c>
      <c r="H18" s="12">
        <v>0.45400000000000001</v>
      </c>
      <c r="I18" s="12">
        <v>0.38800000000000001</v>
      </c>
      <c r="J18" s="12">
        <v>0.496</v>
      </c>
      <c r="K18" s="12">
        <v>0.41599999999999998</v>
      </c>
      <c r="L18" s="12"/>
      <c r="M18" s="12"/>
      <c r="N18" s="55"/>
      <c r="O18" s="55"/>
      <c r="P18" s="55"/>
    </row>
    <row r="19" spans="1:16" x14ac:dyDescent="0.3">
      <c r="A19" s="11" t="s">
        <v>17</v>
      </c>
      <c r="B19" s="12">
        <v>0.16900000000000001</v>
      </c>
      <c r="C19" s="12">
        <v>0.30299999999999999</v>
      </c>
      <c r="D19" s="12">
        <v>0.16900000000000001</v>
      </c>
      <c r="E19" s="12">
        <v>0.13300000000000001</v>
      </c>
      <c r="F19" s="12">
        <v>0.16500000000000001</v>
      </c>
      <c r="G19" s="12">
        <v>0.187</v>
      </c>
      <c r="H19" s="12">
        <v>0.14499999999999999</v>
      </c>
      <c r="I19" s="12">
        <v>0.14299999999999999</v>
      </c>
      <c r="J19" s="12">
        <v>0.13500000000000001</v>
      </c>
      <c r="K19" s="12">
        <v>0.17299999999999999</v>
      </c>
      <c r="L19" s="11"/>
      <c r="M19" s="11"/>
      <c r="N19" s="55"/>
      <c r="O19" s="55"/>
      <c r="P19" s="55"/>
    </row>
    <row r="20" spans="1:16" ht="14.5" thickBot="1" x14ac:dyDescent="0.3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6" ht="16" thickBot="1" x14ac:dyDescent="0.4">
      <c r="A21" s="35" t="s">
        <v>31</v>
      </c>
      <c r="B21" s="19">
        <f>(J13+K13)/2-(H13+I13)/2</f>
        <v>0.17549999999999999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6" ht="16" thickBot="1" x14ac:dyDescent="0.4">
      <c r="A22" s="36" t="s">
        <v>32</v>
      </c>
      <c r="B22" s="57" t="s">
        <v>37</v>
      </c>
      <c r="C22" s="58"/>
      <c r="D22" s="11"/>
      <c r="E22" s="11"/>
      <c r="F22" s="11"/>
      <c r="G22" s="37"/>
      <c r="H22" s="11"/>
      <c r="I22" s="11"/>
      <c r="J22" s="11"/>
      <c r="K22" s="11"/>
      <c r="L22" s="11"/>
      <c r="M22" s="11"/>
    </row>
    <row r="23" spans="1:16" ht="16" thickBot="1" x14ac:dyDescent="0.4">
      <c r="A23" s="38" t="s">
        <v>33</v>
      </c>
      <c r="B23" s="59">
        <f>(0.14+0.155+0.116+0.113+0.115+0.117+0.145+0.126+0.144+0.15)/10</f>
        <v>0.1321</v>
      </c>
      <c r="C23" s="60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6" ht="15.5" x14ac:dyDescent="0.35">
      <c r="A24" s="51"/>
      <c r="B24" s="52" t="s">
        <v>38</v>
      </c>
      <c r="C24" s="52"/>
      <c r="D24" s="39" t="s">
        <v>34</v>
      </c>
      <c r="E24" s="40"/>
      <c r="F24" s="53" t="s">
        <v>11</v>
      </c>
      <c r="G24" s="53" t="s">
        <v>32</v>
      </c>
      <c r="H24" s="53"/>
      <c r="I24" s="53" t="s">
        <v>11</v>
      </c>
      <c r="J24" s="53" t="s">
        <v>35</v>
      </c>
      <c r="K24" s="53" t="s">
        <v>11</v>
      </c>
      <c r="L24" s="56">
        <v>1000</v>
      </c>
      <c r="M24" s="11"/>
    </row>
    <row r="25" spans="1:16" ht="15.5" x14ac:dyDescent="0.35">
      <c r="A25" s="51"/>
      <c r="B25" s="52"/>
      <c r="C25" s="52"/>
      <c r="D25" s="41" t="s">
        <v>31</v>
      </c>
      <c r="E25" s="11"/>
      <c r="F25" s="53"/>
      <c r="G25" s="53"/>
      <c r="H25" s="53"/>
      <c r="I25" s="53"/>
      <c r="J25" s="53"/>
      <c r="K25" s="53"/>
      <c r="L25" s="56"/>
      <c r="M25" s="11"/>
    </row>
    <row r="26" spans="1:16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6" x14ac:dyDescent="0.3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6" x14ac:dyDescent="0.3">
      <c r="A28" s="11" t="s">
        <v>1</v>
      </c>
      <c r="B28" s="11">
        <f>B13-0.1321</f>
        <v>0.26790000000000003</v>
      </c>
      <c r="C28" s="11">
        <f>C13-0.1321</f>
        <v>0.2429</v>
      </c>
      <c r="D28" s="11"/>
      <c r="E28" s="11">
        <f>E13-0.1321</f>
        <v>0.34989999999999999</v>
      </c>
      <c r="F28" s="11">
        <f>F13-0.1321</f>
        <v>0.25990000000000002</v>
      </c>
      <c r="G28" s="11">
        <f>G13-0.1321</f>
        <v>0.2949</v>
      </c>
      <c r="H28" s="11"/>
      <c r="I28" s="11"/>
      <c r="J28" s="11"/>
      <c r="K28" s="11"/>
      <c r="L28" s="11"/>
      <c r="M28" s="11"/>
    </row>
    <row r="29" spans="1:16" x14ac:dyDescent="0.3">
      <c r="A29" s="11" t="s">
        <v>23</v>
      </c>
      <c r="B29" s="11">
        <f t="shared" ref="B29:K32" si="0">B14-0.1321</f>
        <v>0.1729</v>
      </c>
      <c r="C29" s="11">
        <f t="shared" si="0"/>
        <v>0.43089999999999995</v>
      </c>
      <c r="D29" s="11">
        <f t="shared" si="0"/>
        <v>0.39990000000000003</v>
      </c>
      <c r="E29" s="11">
        <f t="shared" si="0"/>
        <v>0.25390000000000001</v>
      </c>
      <c r="F29" s="11">
        <f t="shared" si="0"/>
        <v>0.34889999999999999</v>
      </c>
      <c r="G29" s="11">
        <f t="shared" si="0"/>
        <v>0.41390000000000005</v>
      </c>
      <c r="H29" s="11">
        <f t="shared" si="0"/>
        <v>0.26090000000000002</v>
      </c>
      <c r="I29" s="11">
        <f t="shared" si="0"/>
        <v>0.47789999999999999</v>
      </c>
      <c r="J29" s="11">
        <f t="shared" si="0"/>
        <v>0.54690000000000005</v>
      </c>
      <c r="K29" s="11">
        <f t="shared" si="0"/>
        <v>0.31090000000000001</v>
      </c>
      <c r="L29" s="11"/>
      <c r="M29" s="11"/>
    </row>
    <row r="30" spans="1:16" ht="15.5" x14ac:dyDescent="0.35">
      <c r="A30" s="11" t="s">
        <v>12</v>
      </c>
      <c r="B30" s="11">
        <f t="shared" si="0"/>
        <v>0.29289999999999999</v>
      </c>
      <c r="C30" s="41">
        <f t="shared" si="0"/>
        <v>0.40790000000000004</v>
      </c>
      <c r="D30" s="11">
        <f t="shared" si="0"/>
        <v>0.20290000000000002</v>
      </c>
      <c r="E30" s="41">
        <f t="shared" si="0"/>
        <v>0.41390000000000005</v>
      </c>
      <c r="F30" s="11">
        <f t="shared" si="0"/>
        <v>0.31390000000000001</v>
      </c>
      <c r="G30" s="11">
        <f t="shared" si="0"/>
        <v>0.1709</v>
      </c>
      <c r="H30" s="11">
        <f t="shared" si="0"/>
        <v>7.3899999999999993E-2</v>
      </c>
      <c r="I30" s="11">
        <f t="shared" si="0"/>
        <v>0.28289999999999998</v>
      </c>
      <c r="J30" s="11">
        <f t="shared" si="0"/>
        <v>0.12190000000000001</v>
      </c>
      <c r="K30" s="11">
        <f t="shared" si="0"/>
        <v>7.5899999999999995E-2</v>
      </c>
      <c r="L30" s="11"/>
      <c r="M30" s="11"/>
    </row>
    <row r="31" spans="1:16" ht="15.5" x14ac:dyDescent="0.35">
      <c r="A31" s="11" t="s">
        <v>13</v>
      </c>
      <c r="B31" s="11">
        <f t="shared" si="0"/>
        <v>0.2399</v>
      </c>
      <c r="C31" s="42"/>
      <c r="D31" s="11">
        <f t="shared" si="0"/>
        <v>0.27789999999999998</v>
      </c>
      <c r="E31" s="42"/>
      <c r="F31" s="11">
        <f t="shared" si="0"/>
        <v>0.28889999999999999</v>
      </c>
      <c r="G31" s="11">
        <f t="shared" si="0"/>
        <v>0.21389999999999998</v>
      </c>
      <c r="H31" s="11">
        <f t="shared" si="0"/>
        <v>0.20490000000000003</v>
      </c>
      <c r="I31" s="11">
        <f t="shared" si="0"/>
        <v>0.3029</v>
      </c>
      <c r="J31" s="11">
        <f t="shared" si="0"/>
        <v>0.19790000000000002</v>
      </c>
      <c r="K31" s="11">
        <f t="shared" si="0"/>
        <v>0.24890000000000001</v>
      </c>
      <c r="L31" s="11"/>
      <c r="M31" s="11"/>
    </row>
    <row r="32" spans="1:16" ht="15.5" x14ac:dyDescent="0.35">
      <c r="A32" s="11" t="s">
        <v>14</v>
      </c>
      <c r="B32" s="11">
        <f t="shared" si="0"/>
        <v>0.38490000000000002</v>
      </c>
      <c r="C32" s="11">
        <f t="shared" si="0"/>
        <v>0.31190000000000001</v>
      </c>
      <c r="D32" s="11">
        <f t="shared" si="0"/>
        <v>0.2959</v>
      </c>
      <c r="E32" s="42"/>
      <c r="F32" s="11">
        <f t="shared" si="0"/>
        <v>0.35589999999999999</v>
      </c>
      <c r="G32" s="11">
        <f t="shared" si="0"/>
        <v>0.31790000000000002</v>
      </c>
      <c r="H32" s="11">
        <f t="shared" si="0"/>
        <v>0.33789999999999998</v>
      </c>
      <c r="I32" s="11">
        <f t="shared" si="0"/>
        <v>0.21189999999999998</v>
      </c>
      <c r="J32" s="11">
        <f t="shared" si="0"/>
        <v>0.27390000000000003</v>
      </c>
      <c r="K32" s="11">
        <f t="shared" si="0"/>
        <v>0.26390000000000002</v>
      </c>
      <c r="L32" s="11"/>
      <c r="M32" s="11"/>
    </row>
    <row r="33" spans="1:14" x14ac:dyDescent="0.3">
      <c r="A33" s="11" t="s">
        <v>15</v>
      </c>
      <c r="B33" s="11">
        <f>B18-B19</f>
        <v>0.215</v>
      </c>
      <c r="C33" s="11">
        <f t="shared" ref="C33:K33" si="1">C18-C19</f>
        <v>0.33400000000000002</v>
      </c>
      <c r="D33" s="11">
        <f t="shared" si="1"/>
        <v>0.21299999999999999</v>
      </c>
      <c r="E33" s="11">
        <f t="shared" si="1"/>
        <v>0.24199999999999999</v>
      </c>
      <c r="F33" s="11">
        <f t="shared" si="1"/>
        <v>0.34399999999999997</v>
      </c>
      <c r="G33" s="11">
        <f t="shared" si="1"/>
        <v>0.39099999999999996</v>
      </c>
      <c r="H33" s="11">
        <f t="shared" si="1"/>
        <v>0.30900000000000005</v>
      </c>
      <c r="I33" s="11">
        <f t="shared" si="1"/>
        <v>0.24500000000000002</v>
      </c>
      <c r="J33" s="11">
        <f t="shared" si="1"/>
        <v>0.36099999999999999</v>
      </c>
      <c r="K33" s="11">
        <f t="shared" si="1"/>
        <v>0.24299999999999999</v>
      </c>
      <c r="L33" s="11"/>
      <c r="M33" s="11"/>
    </row>
    <row r="34" spans="1:14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4" ht="15.5" x14ac:dyDescent="0.35">
      <c r="A35" s="43" t="s">
        <v>36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44"/>
      <c r="M35" s="44"/>
      <c r="N35" s="7"/>
    </row>
    <row r="36" spans="1:14" x14ac:dyDescent="0.3">
      <c r="A36" s="11" t="s">
        <v>1</v>
      </c>
      <c r="B36" s="45">
        <f>(B28)/0.1755*0.2*10*1000</f>
        <v>3052.9914529914536</v>
      </c>
      <c r="C36" s="45">
        <f>(C28)/0.1755*0.2*10*1000</f>
        <v>2768.0911680911686</v>
      </c>
      <c r="D36" s="45"/>
      <c r="E36" s="45">
        <f>(E28)/0.1755*0.2*10*1000</f>
        <v>3987.464387464388</v>
      </c>
      <c r="F36" s="45">
        <f>(F28)/0.1755*0.2*10*1000</f>
        <v>2961.8233618233621</v>
      </c>
      <c r="G36" s="45">
        <f>(G28)/0.1755*0.2*10*1000</f>
        <v>3360.6837606837607</v>
      </c>
      <c r="H36" s="45"/>
      <c r="I36" s="45"/>
      <c r="J36" s="45"/>
      <c r="K36" s="45"/>
      <c r="L36" s="45"/>
      <c r="M36" s="45"/>
      <c r="N36" s="8"/>
    </row>
    <row r="37" spans="1:14" x14ac:dyDescent="0.3">
      <c r="A37" s="11" t="s">
        <v>23</v>
      </c>
      <c r="B37" s="45">
        <f>(B29)/0.1755*0.2*100*1000</f>
        <v>19703.703703703704</v>
      </c>
      <c r="C37" s="45">
        <f t="shared" ref="C37:K38" si="2">(C29)/0.1755*0.2*100*1000</f>
        <v>49105.413105413107</v>
      </c>
      <c r="D37" s="45">
        <f t="shared" si="2"/>
        <v>45572.649572649578</v>
      </c>
      <c r="E37" s="45">
        <f t="shared" si="2"/>
        <v>28934.472934472939</v>
      </c>
      <c r="F37" s="45">
        <f t="shared" si="2"/>
        <v>39760.683760683758</v>
      </c>
      <c r="G37" s="45">
        <f t="shared" si="2"/>
        <v>47168.091168091174</v>
      </c>
      <c r="H37" s="45">
        <f t="shared" si="2"/>
        <v>29732.193732193737</v>
      </c>
      <c r="I37" s="45">
        <f t="shared" si="2"/>
        <v>54461.538461538461</v>
      </c>
      <c r="J37" s="45">
        <f t="shared" si="2"/>
        <v>62324.786324786335</v>
      </c>
      <c r="K37" s="45">
        <f t="shared" si="2"/>
        <v>35430.199430199427</v>
      </c>
      <c r="L37" s="45"/>
      <c r="M37" s="45"/>
      <c r="N37" s="8"/>
    </row>
    <row r="38" spans="1:14" s="67" customFormat="1" x14ac:dyDescent="0.3">
      <c r="A38" s="64" t="s">
        <v>12</v>
      </c>
      <c r="B38" s="65">
        <f>(B30)/0.1755*0.2*100*1000</f>
        <v>33378.917378917387</v>
      </c>
      <c r="C38" s="65">
        <f t="shared" si="2"/>
        <v>46484.330484330494</v>
      </c>
      <c r="D38" s="65">
        <f t="shared" si="2"/>
        <v>23122.50712250713</v>
      </c>
      <c r="E38" s="65">
        <f t="shared" si="2"/>
        <v>47168.091168091174</v>
      </c>
      <c r="F38" s="65">
        <f t="shared" si="2"/>
        <v>35772.079772079778</v>
      </c>
      <c r="G38" s="65">
        <f t="shared" si="2"/>
        <v>19475.783475783479</v>
      </c>
      <c r="H38" s="65">
        <f t="shared" si="2"/>
        <v>8421.6524216524213</v>
      </c>
      <c r="I38" s="65">
        <f t="shared" si="2"/>
        <v>32239.316239316238</v>
      </c>
      <c r="J38" s="65">
        <f t="shared" si="2"/>
        <v>13891.737891737896</v>
      </c>
      <c r="K38" s="65">
        <f t="shared" si="2"/>
        <v>8649.5726495726503</v>
      </c>
      <c r="L38" s="65"/>
      <c r="M38" s="65"/>
      <c r="N38" s="66"/>
    </row>
    <row r="39" spans="1:14" ht="15.5" x14ac:dyDescent="0.35">
      <c r="A39" s="11" t="s">
        <v>13</v>
      </c>
      <c r="B39" s="45">
        <f>(B31)/0.1755*0.2*20*1000</f>
        <v>5467.8062678062688</v>
      </c>
      <c r="C39" s="46"/>
      <c r="D39" s="45">
        <f t="shared" ref="D39:K39" si="3">(D31)/0.1755*0.2*20*1000</f>
        <v>6333.9031339031353</v>
      </c>
      <c r="E39" s="46"/>
      <c r="F39" s="45">
        <f t="shared" si="3"/>
        <v>6584.6153846153848</v>
      </c>
      <c r="G39" s="45">
        <f t="shared" si="3"/>
        <v>4875.2136752136748</v>
      </c>
      <c r="H39" s="45">
        <f t="shared" si="3"/>
        <v>4670.0854700854716</v>
      </c>
      <c r="I39" s="45">
        <f t="shared" si="3"/>
        <v>6903.7037037037053</v>
      </c>
      <c r="J39" s="45">
        <f t="shared" si="3"/>
        <v>4510.5413105413118</v>
      </c>
      <c r="K39" s="45">
        <f t="shared" si="3"/>
        <v>5672.9344729344739</v>
      </c>
      <c r="L39" s="45"/>
      <c r="M39" s="45"/>
      <c r="N39" s="8"/>
    </row>
    <row r="40" spans="1:14" ht="15.5" x14ac:dyDescent="0.35">
      <c r="A40" s="11" t="s">
        <v>14</v>
      </c>
      <c r="B40" s="45">
        <f t="shared" ref="B40:K40" si="4">(B32)/0.1755*0.2*10*1000</f>
        <v>4386.3247863247871</v>
      </c>
      <c r="C40" s="45">
        <f t="shared" si="4"/>
        <v>3554.4159544159547</v>
      </c>
      <c r="D40" s="45">
        <f t="shared" si="4"/>
        <v>3372.0797720797723</v>
      </c>
      <c r="E40" s="46"/>
      <c r="F40" s="45">
        <f t="shared" si="4"/>
        <v>4055.8404558404559</v>
      </c>
      <c r="G40" s="45">
        <f t="shared" si="4"/>
        <v>3622.7920227920235</v>
      </c>
      <c r="H40" s="45">
        <f t="shared" si="4"/>
        <v>3850.7122507122513</v>
      </c>
      <c r="I40" s="45">
        <f t="shared" si="4"/>
        <v>2414.8148148148143</v>
      </c>
      <c r="J40" s="45">
        <f t="shared" si="4"/>
        <v>3121.3675213675219</v>
      </c>
      <c r="K40" s="45">
        <f t="shared" si="4"/>
        <v>3007.4074074074078</v>
      </c>
      <c r="L40" s="45"/>
      <c r="M40" s="45"/>
      <c r="N40" s="8"/>
    </row>
    <row r="41" spans="1:14" x14ac:dyDescent="0.3">
      <c r="A41" s="11" t="s">
        <v>15</v>
      </c>
      <c r="B41" s="45">
        <f>(B33)/0.1755*0.2*20*1000</f>
        <v>4900.2849002849016</v>
      </c>
      <c r="C41" s="45">
        <f t="shared" ref="C41:K41" si="5">(C33)/0.1755*0.2*20*1000</f>
        <v>7612.5356125356138</v>
      </c>
      <c r="D41" s="45">
        <f t="shared" si="5"/>
        <v>4854.7008547008554</v>
      </c>
      <c r="E41" s="45">
        <f t="shared" si="5"/>
        <v>5515.6695156695159</v>
      </c>
      <c r="F41" s="45">
        <f t="shared" si="5"/>
        <v>7840.4558404558411</v>
      </c>
      <c r="G41" s="45">
        <f t="shared" si="5"/>
        <v>8911.6809116809109</v>
      </c>
      <c r="H41" s="45">
        <f t="shared" si="5"/>
        <v>7042.7350427350448</v>
      </c>
      <c r="I41" s="45">
        <f t="shared" si="5"/>
        <v>5584.0455840455852</v>
      </c>
      <c r="J41" s="45">
        <f t="shared" si="5"/>
        <v>8227.9202279202273</v>
      </c>
      <c r="K41" s="45">
        <f t="shared" si="5"/>
        <v>5538.4615384615381</v>
      </c>
      <c r="L41" s="45"/>
      <c r="M41" s="45"/>
      <c r="N41" s="8"/>
    </row>
    <row r="42" spans="1:14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4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</sheetData>
  <mergeCells count="22">
    <mergeCell ref="A24:A25"/>
    <mergeCell ref="B24:C25"/>
    <mergeCell ref="F24:F25"/>
    <mergeCell ref="G24:H25"/>
    <mergeCell ref="N13:P13"/>
    <mergeCell ref="N14:P14"/>
    <mergeCell ref="N15:P15"/>
    <mergeCell ref="N16:P16"/>
    <mergeCell ref="N17:P17"/>
    <mergeCell ref="N18:P19"/>
    <mergeCell ref="I24:I25"/>
    <mergeCell ref="J24:J25"/>
    <mergeCell ref="K24:K25"/>
    <mergeCell ref="L24:L25"/>
    <mergeCell ref="B22:C22"/>
    <mergeCell ref="B23:C23"/>
    <mergeCell ref="O2:Q5"/>
    <mergeCell ref="A10:M10"/>
    <mergeCell ref="B11:K11"/>
    <mergeCell ref="L11:M11"/>
    <mergeCell ref="H12:I12"/>
    <mergeCell ref="J12:K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F99E0-EB35-4167-A251-36FBB2D09786}">
  <dimension ref="A1:P53"/>
  <sheetViews>
    <sheetView workbookViewId="0">
      <selection activeCell="B44" sqref="B44"/>
    </sheetView>
  </sheetViews>
  <sheetFormatPr defaultRowHeight="14" x14ac:dyDescent="0.3"/>
  <cols>
    <col min="1" max="1" width="19.33203125" customWidth="1"/>
    <col min="2" max="11" width="9.1640625" bestFit="1" customWidth="1"/>
    <col min="12" max="13" width="8.75" bestFit="1" customWidth="1"/>
  </cols>
  <sheetData>
    <row r="1" spans="1:16" ht="31" customHeight="1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6" x14ac:dyDescent="0.3">
      <c r="A2" s="11"/>
      <c r="B2" s="49" t="s">
        <v>16</v>
      </c>
      <c r="C2" s="49"/>
      <c r="D2" s="49"/>
      <c r="E2" s="49"/>
      <c r="F2" s="49"/>
      <c r="G2" s="49"/>
      <c r="H2" s="49"/>
      <c r="I2" s="49"/>
      <c r="J2" s="49"/>
      <c r="K2" s="49"/>
      <c r="L2" s="49" t="s">
        <v>17</v>
      </c>
      <c r="M2" s="49"/>
    </row>
    <row r="3" spans="1:16" x14ac:dyDescent="0.3">
      <c r="A3" s="11"/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  <c r="I3" s="12">
        <v>8</v>
      </c>
      <c r="J3" s="12">
        <v>9</v>
      </c>
      <c r="K3" s="12">
        <v>10</v>
      </c>
      <c r="L3" s="12">
        <v>11</v>
      </c>
      <c r="M3" s="12">
        <v>12</v>
      </c>
    </row>
    <row r="4" spans="1:16" x14ac:dyDescent="0.3">
      <c r="A4" s="11" t="s">
        <v>1</v>
      </c>
      <c r="B4" s="12">
        <v>0.27200000000000002</v>
      </c>
      <c r="C4" s="12">
        <v>0.29270000000000002</v>
      </c>
      <c r="D4" s="12">
        <v>0.30499999999999999</v>
      </c>
      <c r="E4" s="12">
        <v>0.30349999999999999</v>
      </c>
      <c r="F4" s="12">
        <v>0.28839999999999999</v>
      </c>
      <c r="G4" s="12">
        <v>0.28910000000000002</v>
      </c>
      <c r="H4" s="12"/>
      <c r="I4" s="12"/>
      <c r="J4" s="12"/>
      <c r="K4" s="12"/>
      <c r="L4" s="12">
        <v>0.25069999999999998</v>
      </c>
      <c r="M4" s="13">
        <v>0.23499999999999999</v>
      </c>
      <c r="N4" s="47"/>
      <c r="O4" s="47"/>
      <c r="P4" s="47"/>
    </row>
    <row r="5" spans="1:16" x14ac:dyDescent="0.3">
      <c r="A5" s="11" t="s">
        <v>23</v>
      </c>
      <c r="B5" s="12">
        <v>0.58199999999999996</v>
      </c>
      <c r="C5" s="12">
        <v>0.58399999999999996</v>
      </c>
      <c r="D5" s="12">
        <v>0.58160000000000001</v>
      </c>
      <c r="E5" s="12">
        <v>0.59250000000000003</v>
      </c>
      <c r="F5" s="12">
        <v>0.58750000000000002</v>
      </c>
      <c r="G5" s="12">
        <v>0.58940000000000003</v>
      </c>
      <c r="H5" s="12">
        <v>0.61399999999999999</v>
      </c>
      <c r="I5" s="12">
        <v>0.58450000000000002</v>
      </c>
      <c r="J5" s="12">
        <v>0.59599999999999997</v>
      </c>
      <c r="K5" s="12">
        <v>0.60009999999999997</v>
      </c>
      <c r="L5" s="12">
        <v>0.24709999999999999</v>
      </c>
      <c r="M5" s="13">
        <v>0.2356</v>
      </c>
      <c r="N5" s="47"/>
      <c r="O5" s="47"/>
      <c r="P5" s="47"/>
    </row>
    <row r="6" spans="1:16" x14ac:dyDescent="0.3">
      <c r="A6" s="11" t="s">
        <v>12</v>
      </c>
      <c r="B6" s="12">
        <v>0.5696</v>
      </c>
      <c r="C6" s="12">
        <v>0.57740000000000002</v>
      </c>
      <c r="D6" s="12">
        <v>0.56840000000000002</v>
      </c>
      <c r="E6" s="12">
        <v>0.58160000000000001</v>
      </c>
      <c r="F6" s="12">
        <v>0.58260000000000001</v>
      </c>
      <c r="G6" s="12">
        <v>0.57150000000000001</v>
      </c>
      <c r="H6" s="12">
        <v>0.49099999999999999</v>
      </c>
      <c r="I6" s="12">
        <v>0.58150000000000002</v>
      </c>
      <c r="J6" s="12">
        <v>0.5232</v>
      </c>
      <c r="K6" s="12">
        <v>0.37109999999999999</v>
      </c>
      <c r="L6" s="12">
        <v>0.23419999999999999</v>
      </c>
      <c r="M6" s="13">
        <v>0.23719999999999999</v>
      </c>
      <c r="N6" s="47"/>
      <c r="O6" s="47"/>
      <c r="P6" s="47"/>
    </row>
    <row r="7" spans="1:16" x14ac:dyDescent="0.3">
      <c r="A7" s="11" t="s">
        <v>13</v>
      </c>
      <c r="B7" s="12">
        <v>0.3014</v>
      </c>
      <c r="C7" s="12">
        <v>0.59509999999999996</v>
      </c>
      <c r="D7" s="12">
        <v>0.33729999999999999</v>
      </c>
      <c r="E7" s="12">
        <v>0.62290000000000001</v>
      </c>
      <c r="F7" s="12">
        <v>0.30499999999999999</v>
      </c>
      <c r="G7" s="12">
        <v>0.32479999999999998</v>
      </c>
      <c r="H7" s="12">
        <v>0.31009999999999999</v>
      </c>
      <c r="I7" s="12">
        <v>0.4299</v>
      </c>
      <c r="J7" s="12">
        <v>0.37040000000000001</v>
      </c>
      <c r="K7" s="12">
        <v>0.28539999999999999</v>
      </c>
      <c r="L7" s="12">
        <v>0.27450000000000002</v>
      </c>
      <c r="M7" s="13">
        <v>0.23649999999999999</v>
      </c>
      <c r="N7" s="47"/>
      <c r="O7" s="47"/>
      <c r="P7" s="47"/>
    </row>
    <row r="8" spans="1:16" x14ac:dyDescent="0.3">
      <c r="A8" s="11" t="s">
        <v>14</v>
      </c>
      <c r="B8" s="12">
        <v>0.29980000000000001</v>
      </c>
      <c r="C8" s="12">
        <v>0.29670000000000002</v>
      </c>
      <c r="D8" s="12">
        <v>0.33560000000000001</v>
      </c>
      <c r="E8" s="27"/>
      <c r="F8" s="12">
        <v>0.30420000000000003</v>
      </c>
      <c r="G8" s="12">
        <v>0.31680000000000003</v>
      </c>
      <c r="H8" s="12">
        <v>0.38030000000000003</v>
      </c>
      <c r="I8" s="12">
        <v>0.27239999999999998</v>
      </c>
      <c r="J8" s="12">
        <v>0.28039999999999998</v>
      </c>
      <c r="K8" s="12">
        <v>0.27929999999999999</v>
      </c>
      <c r="L8" s="12">
        <v>0.2389</v>
      </c>
      <c r="M8" s="13">
        <v>0.25140000000000001</v>
      </c>
      <c r="N8" s="47"/>
      <c r="O8" s="47"/>
      <c r="P8" s="47"/>
    </row>
    <row r="9" spans="1:16" x14ac:dyDescent="0.3">
      <c r="A9" s="11" t="s">
        <v>15</v>
      </c>
      <c r="B9" s="12">
        <v>0.43269999999999997</v>
      </c>
      <c r="C9" s="12">
        <v>0.93220000000000003</v>
      </c>
      <c r="D9" s="12">
        <v>0.40500000000000003</v>
      </c>
      <c r="E9" s="12">
        <v>0.31190000000000001</v>
      </c>
      <c r="F9" s="12">
        <v>0.42570000000000002</v>
      </c>
      <c r="G9" s="12">
        <v>0.64729999999999999</v>
      </c>
      <c r="H9" s="12">
        <v>0.38080000000000003</v>
      </c>
      <c r="I9" s="12">
        <v>0.29210000000000003</v>
      </c>
      <c r="J9" s="12">
        <v>0.3392</v>
      </c>
      <c r="K9" s="12">
        <v>0.4738</v>
      </c>
      <c r="L9" s="12"/>
      <c r="M9" s="12"/>
      <c r="N9" s="47"/>
      <c r="O9" s="47"/>
      <c r="P9" s="47"/>
    </row>
    <row r="10" spans="1:16" x14ac:dyDescent="0.3">
      <c r="A10" s="11" t="s">
        <v>17</v>
      </c>
      <c r="B10" s="12">
        <v>0.37090000000000001</v>
      </c>
      <c r="C10" s="12">
        <v>0.78510000000000002</v>
      </c>
      <c r="D10" s="12">
        <v>0.33550000000000002</v>
      </c>
      <c r="E10" s="12">
        <v>0.2475</v>
      </c>
      <c r="F10" s="12">
        <v>0.36709999999999998</v>
      </c>
      <c r="G10" s="12">
        <v>0.40920000000000001</v>
      </c>
      <c r="H10" s="12">
        <v>0.29020000000000001</v>
      </c>
      <c r="I10" s="12">
        <v>0.2631</v>
      </c>
      <c r="J10" s="12">
        <v>0.27089999999999997</v>
      </c>
      <c r="K10" s="12">
        <v>0.38769999999999999</v>
      </c>
      <c r="L10" s="11"/>
      <c r="M10" s="11"/>
      <c r="N10" s="47"/>
      <c r="O10" s="47"/>
      <c r="P10" s="47"/>
    </row>
    <row r="11" spans="1:16" ht="14.5" thickBot="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6" ht="14.5" thickBot="1" x14ac:dyDescent="0.35">
      <c r="A12" s="11"/>
      <c r="B12" s="15" t="s">
        <v>18</v>
      </c>
      <c r="C12" s="28">
        <f>(0.2507+0.235+0.2356+0.2372+0.2342+0.2365+0.2389+0.2514)/8</f>
        <v>0.2399375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6" x14ac:dyDescent="0.3">
      <c r="A13" s="11" t="s">
        <v>22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6" x14ac:dyDescent="0.3">
      <c r="A14" s="11" t="s">
        <v>1</v>
      </c>
      <c r="B14" s="11">
        <f>B4-0.2399</f>
        <v>3.2100000000000017E-2</v>
      </c>
      <c r="C14" s="11">
        <f t="shared" ref="C14:G14" si="0">C4-0.2399</f>
        <v>5.2800000000000014E-2</v>
      </c>
      <c r="D14" s="11">
        <f t="shared" si="0"/>
        <v>6.5099999999999991E-2</v>
      </c>
      <c r="E14" s="11">
        <f t="shared" si="0"/>
        <v>6.359999999999999E-2</v>
      </c>
      <c r="F14" s="11">
        <f t="shared" si="0"/>
        <v>4.8499999999999988E-2</v>
      </c>
      <c r="G14" s="11">
        <f t="shared" si="0"/>
        <v>4.9200000000000021E-2</v>
      </c>
      <c r="H14" s="11"/>
      <c r="I14" s="11"/>
      <c r="J14" s="11"/>
      <c r="K14" s="11"/>
      <c r="L14" s="11"/>
      <c r="M14" s="11"/>
    </row>
    <row r="15" spans="1:16" x14ac:dyDescent="0.3">
      <c r="A15" s="11" t="s">
        <v>23</v>
      </c>
      <c r="B15" s="11">
        <f t="shared" ref="B15:K18" si="1">B5-0.2399</f>
        <v>0.34209999999999996</v>
      </c>
      <c r="C15" s="11">
        <f>C5-0.2471</f>
        <v>0.33689999999999998</v>
      </c>
      <c r="D15" s="11">
        <f t="shared" si="1"/>
        <v>0.3417</v>
      </c>
      <c r="E15" s="11">
        <f t="shared" si="1"/>
        <v>0.35260000000000002</v>
      </c>
      <c r="F15" s="11">
        <f t="shared" si="1"/>
        <v>0.34760000000000002</v>
      </c>
      <c r="G15" s="11">
        <f t="shared" si="1"/>
        <v>0.34950000000000003</v>
      </c>
      <c r="H15" s="11">
        <f t="shared" si="1"/>
        <v>0.37409999999999999</v>
      </c>
      <c r="I15" s="11">
        <f t="shared" si="1"/>
        <v>0.34460000000000002</v>
      </c>
      <c r="J15" s="11">
        <f t="shared" si="1"/>
        <v>0.35609999999999997</v>
      </c>
      <c r="K15" s="11">
        <f t="shared" si="1"/>
        <v>0.36019999999999996</v>
      </c>
      <c r="L15" s="11"/>
      <c r="M15" s="11"/>
    </row>
    <row r="16" spans="1:16" x14ac:dyDescent="0.3">
      <c r="A16" s="11" t="s">
        <v>12</v>
      </c>
      <c r="B16" s="11">
        <f t="shared" si="1"/>
        <v>0.32969999999999999</v>
      </c>
      <c r="C16" s="11">
        <f t="shared" si="1"/>
        <v>0.33750000000000002</v>
      </c>
      <c r="D16" s="11">
        <f t="shared" si="1"/>
        <v>0.32850000000000001</v>
      </c>
      <c r="E16" s="11">
        <f t="shared" si="1"/>
        <v>0.3417</v>
      </c>
      <c r="F16" s="11">
        <f t="shared" si="1"/>
        <v>0.3427</v>
      </c>
      <c r="G16" s="11">
        <f t="shared" si="1"/>
        <v>0.33160000000000001</v>
      </c>
      <c r="H16" s="11">
        <f t="shared" si="1"/>
        <v>0.25109999999999999</v>
      </c>
      <c r="I16" s="11">
        <f t="shared" si="1"/>
        <v>0.34160000000000001</v>
      </c>
      <c r="J16" s="11">
        <f t="shared" si="1"/>
        <v>0.2833</v>
      </c>
      <c r="K16" s="11">
        <f t="shared" si="1"/>
        <v>0.13119999999999998</v>
      </c>
      <c r="L16" s="11"/>
      <c r="M16" s="11"/>
    </row>
    <row r="17" spans="1:13" x14ac:dyDescent="0.3">
      <c r="A17" s="11" t="s">
        <v>13</v>
      </c>
      <c r="B17" s="11">
        <f t="shared" si="1"/>
        <v>6.1499999999999999E-2</v>
      </c>
      <c r="C17" s="17"/>
      <c r="D17" s="11">
        <f t="shared" si="1"/>
        <v>9.7399999999999987E-2</v>
      </c>
      <c r="E17" s="17"/>
      <c r="F17" s="11">
        <f t="shared" si="1"/>
        <v>6.5099999999999991E-2</v>
      </c>
      <c r="G17" s="11">
        <f t="shared" si="1"/>
        <v>8.4899999999999975E-2</v>
      </c>
      <c r="H17" s="11">
        <f t="shared" si="1"/>
        <v>7.0199999999999985E-2</v>
      </c>
      <c r="I17" s="11">
        <f t="shared" si="1"/>
        <v>0.19</v>
      </c>
      <c r="J17" s="11">
        <f t="shared" si="1"/>
        <v>0.1305</v>
      </c>
      <c r="K17" s="11">
        <f t="shared" si="1"/>
        <v>4.5499999999999985E-2</v>
      </c>
      <c r="L17" s="11"/>
      <c r="M17" s="11"/>
    </row>
    <row r="18" spans="1:13" x14ac:dyDescent="0.3">
      <c r="A18" s="11" t="s">
        <v>14</v>
      </c>
      <c r="B18" s="11">
        <f t="shared" si="1"/>
        <v>5.9900000000000009E-2</v>
      </c>
      <c r="C18" s="11">
        <f t="shared" si="1"/>
        <v>5.6800000000000017E-2</v>
      </c>
      <c r="D18" s="11">
        <f t="shared" si="1"/>
        <v>9.5700000000000007E-2</v>
      </c>
      <c r="E18" s="17"/>
      <c r="F18" s="11">
        <f t="shared" si="1"/>
        <v>6.4300000000000024E-2</v>
      </c>
      <c r="G18" s="11">
        <f t="shared" si="1"/>
        <v>7.6900000000000024E-2</v>
      </c>
      <c r="H18" s="11">
        <f t="shared" si="1"/>
        <v>0.14040000000000002</v>
      </c>
      <c r="I18" s="11">
        <f t="shared" si="1"/>
        <v>3.2499999999999973E-2</v>
      </c>
      <c r="J18" s="11">
        <f t="shared" si="1"/>
        <v>4.049999999999998E-2</v>
      </c>
      <c r="K18" s="11">
        <f t="shared" si="1"/>
        <v>3.9399999999999991E-2</v>
      </c>
      <c r="L18" s="11"/>
      <c r="M18" s="11"/>
    </row>
    <row r="19" spans="1:13" x14ac:dyDescent="0.3">
      <c r="A19" s="11" t="s">
        <v>15</v>
      </c>
      <c r="B19" s="11">
        <f>B9-B10</f>
        <v>6.1799999999999966E-2</v>
      </c>
      <c r="C19" s="11">
        <f t="shared" ref="C19:K19" si="2">C9-C10</f>
        <v>0.14710000000000001</v>
      </c>
      <c r="D19" s="11">
        <f t="shared" si="2"/>
        <v>6.9500000000000006E-2</v>
      </c>
      <c r="E19" s="11">
        <f t="shared" si="2"/>
        <v>6.4400000000000013E-2</v>
      </c>
      <c r="F19" s="11">
        <f t="shared" si="2"/>
        <v>5.8600000000000041E-2</v>
      </c>
      <c r="G19" s="11">
        <f t="shared" si="2"/>
        <v>0.23809999999999998</v>
      </c>
      <c r="H19" s="11">
        <f t="shared" si="2"/>
        <v>9.0600000000000014E-2</v>
      </c>
      <c r="I19" s="11">
        <f t="shared" si="2"/>
        <v>2.9000000000000026E-2</v>
      </c>
      <c r="J19" s="11">
        <f t="shared" si="2"/>
        <v>6.8300000000000027E-2</v>
      </c>
      <c r="K19" s="11">
        <f t="shared" si="2"/>
        <v>8.610000000000001E-2</v>
      </c>
      <c r="L19" s="11"/>
      <c r="M19" s="11"/>
    </row>
    <row r="20" spans="1:13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ht="14.5" thickBot="1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3">
      <c r="A27" s="9" t="s">
        <v>26</v>
      </c>
      <c r="B27" s="18">
        <v>0</v>
      </c>
      <c r="C27" s="18">
        <v>1</v>
      </c>
      <c r="D27" s="18">
        <v>2</v>
      </c>
      <c r="E27" s="18">
        <v>3</v>
      </c>
      <c r="F27" s="18">
        <v>4</v>
      </c>
      <c r="G27" s="19">
        <v>5</v>
      </c>
      <c r="H27" s="11"/>
      <c r="I27" s="11"/>
      <c r="J27" s="11"/>
      <c r="K27" s="11"/>
      <c r="L27" s="11"/>
      <c r="M27" s="11"/>
    </row>
    <row r="28" spans="1:13" x14ac:dyDescent="0.3">
      <c r="A28" s="10"/>
      <c r="B28" s="11">
        <v>0.2354</v>
      </c>
      <c r="C28" s="11">
        <v>0.30220000000000002</v>
      </c>
      <c r="D28" s="11">
        <v>0.36320000000000002</v>
      </c>
      <c r="E28" s="11">
        <v>0.40339999999999998</v>
      </c>
      <c r="F28" s="11">
        <v>0.44330000000000003</v>
      </c>
      <c r="G28" s="20">
        <v>0.48370000000000002</v>
      </c>
      <c r="H28" s="11"/>
      <c r="I28" s="11"/>
      <c r="J28" s="11"/>
      <c r="K28" s="11"/>
      <c r="L28" s="11"/>
      <c r="M28" s="11"/>
    </row>
    <row r="29" spans="1:13" x14ac:dyDescent="0.3">
      <c r="A29" s="10" t="s">
        <v>20</v>
      </c>
      <c r="B29" s="11">
        <f>B28-0.2354</f>
        <v>0</v>
      </c>
      <c r="C29" s="11">
        <f t="shared" ref="C29:G29" si="3">C28-0.2354</f>
        <v>6.6800000000000026E-2</v>
      </c>
      <c r="D29" s="11">
        <f t="shared" si="3"/>
        <v>0.12780000000000002</v>
      </c>
      <c r="E29" s="11">
        <f t="shared" si="3"/>
        <v>0.16799999999999998</v>
      </c>
      <c r="F29" s="11">
        <f t="shared" si="3"/>
        <v>0.20790000000000003</v>
      </c>
      <c r="G29" s="20">
        <f t="shared" si="3"/>
        <v>0.24830000000000002</v>
      </c>
      <c r="H29" s="11"/>
      <c r="I29" s="11"/>
      <c r="J29" s="11"/>
      <c r="K29" s="11"/>
      <c r="L29" s="11"/>
      <c r="M29" s="11"/>
    </row>
    <row r="30" spans="1:13" ht="14.5" thickBot="1" x14ac:dyDescent="0.35">
      <c r="A30" s="23" t="s">
        <v>21</v>
      </c>
      <c r="B30" s="21">
        <v>0</v>
      </c>
      <c r="C30" s="21">
        <v>28</v>
      </c>
      <c r="D30" s="21">
        <v>57</v>
      </c>
      <c r="E30" s="21">
        <v>97</v>
      </c>
      <c r="F30" s="21">
        <v>150</v>
      </c>
      <c r="G30" s="22">
        <v>200</v>
      </c>
      <c r="H30" s="11"/>
      <c r="I30" s="11"/>
      <c r="J30" s="11"/>
      <c r="K30" s="11"/>
      <c r="L30" s="11"/>
      <c r="M30" s="11"/>
    </row>
    <row r="31" spans="1:13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4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4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4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4" x14ac:dyDescent="0.3">
      <c r="A36" s="23" t="s">
        <v>24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29"/>
      <c r="M36" s="29"/>
      <c r="N36" s="1"/>
    </row>
    <row r="37" spans="1:14" x14ac:dyDescent="0.3">
      <c r="A37" s="11" t="s">
        <v>1</v>
      </c>
      <c r="B37" s="30">
        <f>2943.5*B14^3+1651.3*B14^2+219.08*B14+1.0019</f>
        <v>9.8332437129035064</v>
      </c>
      <c r="C37" s="30">
        <f t="shared" ref="C37:G37" si="4">2943.5*C14^3+1651.3*C14^2+219.08*C14+1.0019</f>
        <v>17.606161363712005</v>
      </c>
      <c r="D37" s="30">
        <f t="shared" si="4"/>
        <v>23.074329229518497</v>
      </c>
      <c r="E37" s="30">
        <f t="shared" si="4"/>
        <v>22.372073656735996</v>
      </c>
      <c r="F37" s="30">
        <f t="shared" si="4"/>
        <v>15.847357046937496</v>
      </c>
      <c r="G37" s="30">
        <f t="shared" si="4"/>
        <v>16.128396400928008</v>
      </c>
      <c r="H37" s="30"/>
      <c r="I37" s="30"/>
      <c r="J37" s="30"/>
      <c r="K37" s="30"/>
      <c r="L37" s="31"/>
      <c r="M37" s="31"/>
      <c r="N37" s="2"/>
    </row>
    <row r="38" spans="1:14" x14ac:dyDescent="0.3">
      <c r="A38" s="11" t="s">
        <v>23</v>
      </c>
      <c r="B38" s="30">
        <f t="shared" ref="B38:K42" si="5">2943.5*B15^3+1651.3*B15^2+219.08*B15+1.0019</f>
        <v>387.0530705244534</v>
      </c>
      <c r="C38" s="30">
        <f t="shared" si="5"/>
        <v>374.79075169889143</v>
      </c>
      <c r="D38" s="30">
        <f t="shared" si="5"/>
        <v>386.1008762277155</v>
      </c>
      <c r="E38" s="30">
        <f t="shared" si="5"/>
        <v>412.58630823595604</v>
      </c>
      <c r="F38" s="30">
        <f t="shared" si="5"/>
        <v>400.29784258505606</v>
      </c>
      <c r="G38" s="30">
        <f t="shared" si="5"/>
        <v>404.93953450081261</v>
      </c>
      <c r="H38" s="30">
        <f t="shared" si="5"/>
        <v>468.16920332781342</v>
      </c>
      <c r="I38" s="30">
        <f t="shared" si="5"/>
        <v>393.03820324571603</v>
      </c>
      <c r="J38" s="30">
        <f t="shared" si="5"/>
        <v>421.32985963332339</v>
      </c>
      <c r="K38" s="30">
        <f t="shared" si="5"/>
        <v>431.72179899474787</v>
      </c>
      <c r="L38" s="31"/>
      <c r="M38" s="31"/>
      <c r="N38" s="2"/>
    </row>
    <row r="39" spans="1:14" x14ac:dyDescent="0.3">
      <c r="A39" s="11" t="s">
        <v>12</v>
      </c>
      <c r="B39" s="30">
        <f t="shared" si="5"/>
        <v>358.22466646837546</v>
      </c>
      <c r="C39" s="30">
        <f t="shared" si="5"/>
        <v>376.19281894531252</v>
      </c>
      <c r="D39" s="30">
        <f t="shared" si="5"/>
        <v>355.50982246193752</v>
      </c>
      <c r="E39" s="30">
        <f t="shared" si="5"/>
        <v>386.1008762277155</v>
      </c>
      <c r="F39" s="30">
        <f t="shared" si="5"/>
        <v>388.48416565121045</v>
      </c>
      <c r="G39" s="30">
        <f t="shared" si="5"/>
        <v>362.55005601097599</v>
      </c>
      <c r="H39" s="30">
        <f t="shared" si="5"/>
        <v>206.73131059204849</v>
      </c>
      <c r="I39" s="30">
        <f t="shared" si="5"/>
        <v>385.86306113177602</v>
      </c>
      <c r="J39" s="30">
        <f t="shared" si="5"/>
        <v>262.5261397581595</v>
      </c>
      <c r="K39" s="30">
        <f t="shared" si="5"/>
        <v>64.817359667967992</v>
      </c>
      <c r="L39" s="31"/>
      <c r="M39" s="31"/>
      <c r="N39" s="2"/>
    </row>
    <row r="40" spans="1:14" x14ac:dyDescent="0.3">
      <c r="A40" s="11" t="s">
        <v>13</v>
      </c>
      <c r="B40" s="30">
        <f t="shared" si="5"/>
        <v>21.4056321768125</v>
      </c>
      <c r="C40" s="32"/>
      <c r="D40" s="30">
        <f t="shared" si="5"/>
        <v>40.725603471043989</v>
      </c>
      <c r="E40" s="32"/>
      <c r="F40" s="30">
        <f t="shared" si="5"/>
        <v>23.074329229518497</v>
      </c>
      <c r="G40" s="30">
        <f t="shared" si="5"/>
        <v>33.305683317231491</v>
      </c>
      <c r="H40" s="30">
        <f t="shared" si="5"/>
        <v>25.53728759094799</v>
      </c>
      <c r="I40" s="30">
        <f t="shared" si="5"/>
        <v>122.42849650000002</v>
      </c>
      <c r="J40" s="30">
        <f t="shared" si="5"/>
        <v>64.255666409187512</v>
      </c>
      <c r="K40" s="30">
        <f t="shared" si="5"/>
        <v>14.665910854812495</v>
      </c>
      <c r="L40" s="31"/>
      <c r="M40" s="31"/>
      <c r="N40" s="2"/>
    </row>
    <row r="41" spans="1:14" x14ac:dyDescent="0.3">
      <c r="A41" s="11" t="s">
        <v>14</v>
      </c>
      <c r="B41" s="30">
        <f t="shared" si="5"/>
        <v>20.682295228356502</v>
      </c>
      <c r="C41" s="30">
        <f t="shared" si="5"/>
        <v>19.312531758592009</v>
      </c>
      <c r="D41" s="30">
        <f t="shared" si="5"/>
        <v>39.671152602645499</v>
      </c>
      <c r="E41" s="32"/>
      <c r="F41" s="30">
        <f t="shared" si="5"/>
        <v>22.69855006255451</v>
      </c>
      <c r="G41" s="30">
        <f t="shared" si="5"/>
        <v>28.952872271591509</v>
      </c>
      <c r="H41" s="30">
        <f t="shared" si="5"/>
        <v>72.457814919584024</v>
      </c>
      <c r="I41" s="30">
        <f t="shared" si="5"/>
        <v>9.9672304609374898</v>
      </c>
      <c r="J41" s="30">
        <f t="shared" si="5"/>
        <v>12.778721897937494</v>
      </c>
      <c r="K41" s="30">
        <f t="shared" si="5"/>
        <v>12.377097311403997</v>
      </c>
      <c r="L41" s="31"/>
      <c r="M41" s="31"/>
      <c r="N41" s="2"/>
    </row>
    <row r="42" spans="1:14" x14ac:dyDescent="0.3">
      <c r="A42" s="11" t="s">
        <v>15</v>
      </c>
      <c r="B42" s="30">
        <f t="shared" si="5"/>
        <v>21.542506467691986</v>
      </c>
      <c r="C42" s="30">
        <f t="shared" si="5"/>
        <v>78.329264694728522</v>
      </c>
      <c r="D42" s="30">
        <f t="shared" si="5"/>
        <v>25.192291765812506</v>
      </c>
      <c r="E42" s="30">
        <f t="shared" si="5"/>
        <v>22.745366935904006</v>
      </c>
      <c r="F42" s="30">
        <f t="shared" si="5"/>
        <v>20.102806817836019</v>
      </c>
      <c r="G42" s="30">
        <f t="shared" si="5"/>
        <v>186.51186822873348</v>
      </c>
      <c r="H42" s="30">
        <f t="shared" si="5"/>
        <v>36.594027341996011</v>
      </c>
      <c r="I42" s="30">
        <f t="shared" si="5"/>
        <v>8.8157523215000086</v>
      </c>
      <c r="J42" s="30">
        <f t="shared" si="5"/>
        <v>24.606031240734513</v>
      </c>
      <c r="K42" s="30">
        <f t="shared" si="5"/>
        <v>33.984891143973506</v>
      </c>
      <c r="L42" s="31"/>
      <c r="M42" s="31"/>
      <c r="N42" s="2"/>
    </row>
    <row r="43" spans="1:14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4" ht="14" customHeight="1" x14ac:dyDescent="0.3">
      <c r="A44" s="11"/>
      <c r="B44" s="33"/>
      <c r="C44" s="33"/>
      <c r="D44" s="33"/>
      <c r="E44" s="33"/>
      <c r="F44" s="33"/>
      <c r="G44" s="33"/>
      <c r="H44" s="33"/>
      <c r="I44" s="33"/>
      <c r="J44" s="33"/>
      <c r="K44" s="11"/>
      <c r="L44" s="11"/>
      <c r="M44" s="11"/>
    </row>
    <row r="45" spans="1:14" ht="14" customHeight="1" x14ac:dyDescent="0.3">
      <c r="A45" s="23" t="s">
        <v>25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29"/>
      <c r="M45" s="29"/>
      <c r="N45" s="1"/>
    </row>
    <row r="46" spans="1:14" x14ac:dyDescent="0.3">
      <c r="A46" s="11" t="s">
        <v>1</v>
      </c>
      <c r="B46" s="30">
        <f>B37*0.482</f>
        <v>4.7396234696194899</v>
      </c>
      <c r="C46" s="30">
        <f t="shared" ref="C46:G46" si="6">C37*0.482</f>
        <v>8.4861697773091862</v>
      </c>
      <c r="D46" s="30">
        <f t="shared" si="6"/>
        <v>11.121826688627916</v>
      </c>
      <c r="E46" s="30">
        <f t="shared" si="6"/>
        <v>10.783339502546749</v>
      </c>
      <c r="F46" s="30">
        <f t="shared" si="6"/>
        <v>7.6384260966238733</v>
      </c>
      <c r="G46" s="30">
        <f t="shared" si="6"/>
        <v>7.7738870652472993</v>
      </c>
      <c r="H46" s="30"/>
      <c r="I46" s="30"/>
      <c r="J46" s="30"/>
      <c r="K46" s="30"/>
      <c r="L46" s="31"/>
      <c r="M46" s="31"/>
      <c r="N46" s="2"/>
    </row>
    <row r="47" spans="1:14" x14ac:dyDescent="0.3">
      <c r="A47" s="11" t="s">
        <v>23</v>
      </c>
      <c r="B47" s="30">
        <f t="shared" ref="B47:K51" si="7">B38*0.482</f>
        <v>186.55957999278652</v>
      </c>
      <c r="C47" s="30">
        <f t="shared" si="7"/>
        <v>180.64914231886567</v>
      </c>
      <c r="D47" s="30">
        <f t="shared" si="7"/>
        <v>186.10062234175888</v>
      </c>
      <c r="E47" s="30">
        <f t="shared" si="7"/>
        <v>198.86660056973079</v>
      </c>
      <c r="F47" s="30">
        <f t="shared" si="7"/>
        <v>192.94356012599701</v>
      </c>
      <c r="G47" s="30">
        <f t="shared" si="7"/>
        <v>195.18085562939169</v>
      </c>
      <c r="H47" s="30">
        <f t="shared" si="7"/>
        <v>225.65755600400607</v>
      </c>
      <c r="I47" s="30">
        <f t="shared" si="7"/>
        <v>189.44441396443511</v>
      </c>
      <c r="J47" s="30">
        <f t="shared" si="7"/>
        <v>203.08099234326187</v>
      </c>
      <c r="K47" s="30">
        <f t="shared" si="7"/>
        <v>208.08990711546846</v>
      </c>
      <c r="L47" s="31"/>
      <c r="M47" s="31"/>
      <c r="N47" s="2"/>
    </row>
    <row r="48" spans="1:14" x14ac:dyDescent="0.3">
      <c r="A48" s="11" t="s">
        <v>12</v>
      </c>
      <c r="B48" s="30">
        <f t="shared" si="7"/>
        <v>172.66428923775698</v>
      </c>
      <c r="C48" s="30">
        <f t="shared" si="7"/>
        <v>181.32493873164063</v>
      </c>
      <c r="D48" s="30">
        <f t="shared" si="7"/>
        <v>171.35573442665387</v>
      </c>
      <c r="E48" s="30">
        <f t="shared" si="7"/>
        <v>186.10062234175888</v>
      </c>
      <c r="F48" s="30">
        <f t="shared" si="7"/>
        <v>187.24936784388342</v>
      </c>
      <c r="G48" s="30">
        <f t="shared" si="7"/>
        <v>174.74912699729043</v>
      </c>
      <c r="H48" s="30">
        <f t="shared" si="7"/>
        <v>99.644491705367372</v>
      </c>
      <c r="I48" s="30">
        <f t="shared" si="7"/>
        <v>185.98599546551603</v>
      </c>
      <c r="J48" s="30">
        <f t="shared" si="7"/>
        <v>126.53759936343288</v>
      </c>
      <c r="K48" s="30">
        <f t="shared" si="7"/>
        <v>31.241967359960572</v>
      </c>
      <c r="L48" s="31"/>
      <c r="M48" s="31"/>
      <c r="N48" s="2"/>
    </row>
    <row r="49" spans="1:14" x14ac:dyDescent="0.3">
      <c r="A49" s="11" t="s">
        <v>13</v>
      </c>
      <c r="B49" s="30">
        <f t="shared" si="7"/>
        <v>10.317514709223625</v>
      </c>
      <c r="C49" s="30"/>
      <c r="D49" s="30">
        <f t="shared" si="7"/>
        <v>19.6297408730432</v>
      </c>
      <c r="E49" s="32"/>
      <c r="F49" s="30">
        <f t="shared" si="7"/>
        <v>11.121826688627916</v>
      </c>
      <c r="G49" s="30">
        <f t="shared" si="7"/>
        <v>16.053339358905578</v>
      </c>
      <c r="H49" s="30">
        <f t="shared" si="7"/>
        <v>12.308972618836931</v>
      </c>
      <c r="I49" s="30">
        <f t="shared" si="7"/>
        <v>59.010535313000013</v>
      </c>
      <c r="J49" s="30">
        <f t="shared" si="7"/>
        <v>30.971231209228378</v>
      </c>
      <c r="K49" s="30">
        <f t="shared" si="7"/>
        <v>7.0689690320196226</v>
      </c>
      <c r="L49" s="31"/>
      <c r="M49" s="31"/>
      <c r="N49" s="2"/>
    </row>
    <row r="50" spans="1:14" x14ac:dyDescent="0.3">
      <c r="A50" s="11" t="s">
        <v>14</v>
      </c>
      <c r="B50" s="30">
        <f t="shared" si="7"/>
        <v>9.9688663000678339</v>
      </c>
      <c r="C50" s="30">
        <f t="shared" si="7"/>
        <v>9.3086403076413475</v>
      </c>
      <c r="D50" s="30">
        <f t="shared" si="7"/>
        <v>19.121495554475128</v>
      </c>
      <c r="E50" s="30"/>
      <c r="F50" s="30">
        <f t="shared" si="7"/>
        <v>10.940701130151274</v>
      </c>
      <c r="G50" s="30">
        <f t="shared" si="7"/>
        <v>13.955284434907107</v>
      </c>
      <c r="H50" s="30">
        <f t="shared" si="7"/>
        <v>34.924666791239495</v>
      </c>
      <c r="I50" s="30">
        <f t="shared" si="7"/>
        <v>4.8042050821718698</v>
      </c>
      <c r="J50" s="30">
        <f t="shared" si="7"/>
        <v>6.1593439548058724</v>
      </c>
      <c r="K50" s="30">
        <f t="shared" si="7"/>
        <v>5.9657609040967259</v>
      </c>
      <c r="L50" s="31"/>
      <c r="M50" s="31"/>
      <c r="N50" s="2"/>
    </row>
    <row r="51" spans="1:14" x14ac:dyDescent="0.3">
      <c r="A51" s="11" t="s">
        <v>15</v>
      </c>
      <c r="B51" s="30">
        <f t="shared" si="7"/>
        <v>10.383488117427538</v>
      </c>
      <c r="C51" s="30">
        <f t="shared" si="7"/>
        <v>37.754705582859145</v>
      </c>
      <c r="D51" s="30">
        <f t="shared" si="7"/>
        <v>12.142684631121627</v>
      </c>
      <c r="E51" s="30">
        <f t="shared" si="7"/>
        <v>10.96326686310573</v>
      </c>
      <c r="F51" s="30">
        <f t="shared" si="7"/>
        <v>9.6895528861969602</v>
      </c>
      <c r="G51" s="30">
        <f t="shared" si="7"/>
        <v>89.89872048624953</v>
      </c>
      <c r="H51" s="30">
        <f t="shared" si="7"/>
        <v>17.638321178842077</v>
      </c>
      <c r="I51" s="30">
        <f t="shared" si="7"/>
        <v>4.2491926189630043</v>
      </c>
      <c r="J51" s="30">
        <f t="shared" si="7"/>
        <v>11.860107058034036</v>
      </c>
      <c r="K51" s="30">
        <f t="shared" si="7"/>
        <v>16.380717531395231</v>
      </c>
      <c r="L51" s="31"/>
      <c r="M51" s="31"/>
      <c r="N51" s="2"/>
    </row>
    <row r="52" spans="1:14" x14ac:dyDescent="0.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4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</sheetData>
  <mergeCells count="4">
    <mergeCell ref="A1:M1"/>
    <mergeCell ref="B2:K2"/>
    <mergeCell ref="L2:M2"/>
    <mergeCell ref="N4:P10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B5303-4DB8-4106-A151-6EE602C23CB6}">
  <dimension ref="A1:V54"/>
  <sheetViews>
    <sheetView tabSelected="1" workbookViewId="0">
      <selection activeCell="L2" sqref="L2:M2"/>
    </sheetView>
  </sheetViews>
  <sheetFormatPr defaultRowHeight="14" x14ac:dyDescent="0.3"/>
  <cols>
    <col min="1" max="1" width="19.08203125" customWidth="1"/>
    <col min="2" max="2" width="25.25" customWidth="1"/>
    <col min="3" max="10" width="9.1640625" bestFit="1" customWidth="1"/>
    <col min="11" max="11" width="12.1640625" customWidth="1"/>
    <col min="12" max="12" width="13.08203125" customWidth="1"/>
  </cols>
  <sheetData>
    <row r="1" spans="1:22" ht="23" x14ac:dyDescent="0.3">
      <c r="A1" s="48" t="s">
        <v>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22" x14ac:dyDescent="0.3">
      <c r="A2" s="11"/>
      <c r="B2" s="49" t="s">
        <v>16</v>
      </c>
      <c r="C2" s="49"/>
      <c r="D2" s="49"/>
      <c r="E2" s="49"/>
      <c r="F2" s="49"/>
      <c r="G2" s="49"/>
      <c r="H2" s="49"/>
      <c r="I2" s="49"/>
      <c r="J2" s="49"/>
      <c r="K2" s="49"/>
      <c r="L2" s="49" t="s">
        <v>17</v>
      </c>
      <c r="M2" s="49"/>
    </row>
    <row r="3" spans="1:22" x14ac:dyDescent="0.3">
      <c r="A3" s="11"/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  <c r="I3" s="12">
        <v>8</v>
      </c>
      <c r="J3" s="12">
        <v>9</v>
      </c>
      <c r="K3" s="12">
        <v>10</v>
      </c>
      <c r="L3" s="12">
        <v>11</v>
      </c>
      <c r="M3" s="12">
        <v>12</v>
      </c>
    </row>
    <row r="4" spans="1:22" x14ac:dyDescent="0.3">
      <c r="A4" s="11" t="s">
        <v>1</v>
      </c>
      <c r="B4" s="12">
        <v>0.3221</v>
      </c>
      <c r="C4" s="12">
        <v>0.32529999999999998</v>
      </c>
      <c r="D4" s="12"/>
      <c r="E4" s="12">
        <v>0.33589999999999998</v>
      </c>
      <c r="F4" s="12">
        <v>0.33410000000000001</v>
      </c>
      <c r="G4" s="12">
        <v>0.30480000000000002</v>
      </c>
      <c r="H4" s="12"/>
      <c r="I4" s="12"/>
      <c r="J4" s="12"/>
      <c r="K4" s="12"/>
      <c r="L4" s="12">
        <v>0.25240000000000001</v>
      </c>
      <c r="M4" s="13">
        <v>0.24060000000000001</v>
      </c>
      <c r="N4" s="47"/>
      <c r="O4" s="47"/>
      <c r="P4" s="47"/>
    </row>
    <row r="5" spans="1:22" x14ac:dyDescent="0.3">
      <c r="A5" s="11" t="s">
        <v>23</v>
      </c>
      <c r="B5" s="12">
        <v>0.3841</v>
      </c>
      <c r="C5" s="12">
        <v>0.48499999999999999</v>
      </c>
      <c r="D5" s="12">
        <v>0.40260000000000001</v>
      </c>
      <c r="E5" s="12">
        <v>0.3931</v>
      </c>
      <c r="F5" s="12">
        <v>0.3957</v>
      </c>
      <c r="G5" s="12">
        <v>0.39789999999999998</v>
      </c>
      <c r="H5" s="12">
        <v>0.41299999999999998</v>
      </c>
      <c r="I5" s="12">
        <v>0.41639999999999999</v>
      </c>
      <c r="J5" s="12">
        <v>0.41889999999999999</v>
      </c>
      <c r="K5" s="12">
        <v>0.39529999999999998</v>
      </c>
      <c r="L5" s="12">
        <v>0.26019999999999999</v>
      </c>
      <c r="M5" s="13">
        <v>0.24809999999999999</v>
      </c>
      <c r="N5" s="47"/>
      <c r="O5" s="47"/>
      <c r="P5" s="47"/>
    </row>
    <row r="6" spans="1:22" x14ac:dyDescent="0.3">
      <c r="A6" s="11" t="s">
        <v>12</v>
      </c>
      <c r="B6" s="12">
        <v>0.3916</v>
      </c>
      <c r="C6" s="12">
        <v>0.42159999999999997</v>
      </c>
      <c r="D6" s="12">
        <v>0.37069999999999997</v>
      </c>
      <c r="E6" s="12">
        <v>0.4093</v>
      </c>
      <c r="F6" s="12">
        <v>0.40679999999999999</v>
      </c>
      <c r="G6" s="12">
        <v>0.36370000000000002</v>
      </c>
      <c r="H6" s="12">
        <v>0.34520000000000001</v>
      </c>
      <c r="I6" s="12">
        <v>0.37030000000000002</v>
      </c>
      <c r="J6" s="12">
        <v>0.3594</v>
      </c>
      <c r="K6" s="12">
        <v>0.33379999999999999</v>
      </c>
      <c r="L6" s="12">
        <v>0.25180000000000002</v>
      </c>
      <c r="M6" s="13">
        <v>0.25979999999999998</v>
      </c>
      <c r="N6" s="47"/>
      <c r="O6" s="47"/>
      <c r="P6" s="47"/>
    </row>
    <row r="7" spans="1:22" x14ac:dyDescent="0.3">
      <c r="A7" s="11" t="s">
        <v>13</v>
      </c>
      <c r="B7" s="12">
        <v>0.34789999999999999</v>
      </c>
      <c r="C7" s="12">
        <v>0.37290000000000001</v>
      </c>
      <c r="D7" s="12">
        <v>0.3342</v>
      </c>
      <c r="E7" s="12">
        <v>0.45279999999999998</v>
      </c>
      <c r="F7" s="12">
        <v>0.32690000000000002</v>
      </c>
      <c r="G7" s="12">
        <v>0.34820000000000001</v>
      </c>
      <c r="H7" s="12">
        <v>0.31659999999999999</v>
      </c>
      <c r="I7" s="12">
        <v>0.32179999999999997</v>
      </c>
      <c r="J7" s="12">
        <v>0.34210000000000002</v>
      </c>
      <c r="K7" s="12">
        <v>0.33650000000000002</v>
      </c>
      <c r="L7" s="12">
        <v>0.27379999999999999</v>
      </c>
      <c r="M7" s="13">
        <v>0.23880000000000001</v>
      </c>
      <c r="N7" s="47"/>
      <c r="O7" s="47"/>
      <c r="P7" s="47"/>
    </row>
    <row r="8" spans="1:22" x14ac:dyDescent="0.3">
      <c r="A8" s="11" t="s">
        <v>14</v>
      </c>
      <c r="B8" s="12">
        <v>0.3372</v>
      </c>
      <c r="C8" s="12">
        <v>0.32840000000000003</v>
      </c>
      <c r="D8" s="12">
        <v>0.33710000000000001</v>
      </c>
      <c r="E8" s="14">
        <v>0.33979999999999999</v>
      </c>
      <c r="F8" s="12">
        <v>0.34699999999999998</v>
      </c>
      <c r="G8" s="12">
        <v>0.34229999999999999</v>
      </c>
      <c r="H8" s="12">
        <v>0.33069999999999999</v>
      </c>
      <c r="I8" s="12">
        <v>0.308</v>
      </c>
      <c r="J8" s="12">
        <v>0.33160000000000001</v>
      </c>
      <c r="K8" s="12">
        <v>0.32390000000000002</v>
      </c>
      <c r="L8" s="12">
        <v>0.2492</v>
      </c>
      <c r="M8" s="13">
        <v>0.25209999999999999</v>
      </c>
      <c r="N8" s="47"/>
      <c r="O8" s="47"/>
      <c r="P8" s="47"/>
    </row>
    <row r="9" spans="1:22" x14ac:dyDescent="0.3">
      <c r="A9" s="11" t="s">
        <v>15</v>
      </c>
      <c r="B9" s="12">
        <v>0.44369999999999998</v>
      </c>
      <c r="C9" s="12">
        <v>0.8387</v>
      </c>
      <c r="D9" s="12">
        <v>0.41399999999999998</v>
      </c>
      <c r="E9" s="12">
        <v>0.29649999999999999</v>
      </c>
      <c r="F9" s="12">
        <v>0.46850000000000003</v>
      </c>
      <c r="G9" s="12">
        <v>0.49120000000000003</v>
      </c>
      <c r="H9" s="12">
        <v>0.3594</v>
      </c>
      <c r="I9" s="12">
        <v>0.31929999999999997</v>
      </c>
      <c r="J9" s="12">
        <v>0.34439999999999998</v>
      </c>
      <c r="K9" s="12">
        <v>0.46479999999999999</v>
      </c>
      <c r="L9" s="12"/>
      <c r="M9" s="12"/>
      <c r="N9" s="47"/>
      <c r="O9" s="47"/>
      <c r="P9" s="47"/>
    </row>
    <row r="10" spans="1:22" x14ac:dyDescent="0.3">
      <c r="A10" s="11" t="s">
        <v>17</v>
      </c>
      <c r="B10" s="12">
        <v>0.3599</v>
      </c>
      <c r="C10" s="12">
        <v>0.78790000000000004</v>
      </c>
      <c r="D10" s="12">
        <v>0.34549999999999997</v>
      </c>
      <c r="E10" s="12">
        <v>0.24390000000000001</v>
      </c>
      <c r="F10" s="12">
        <v>0.36709999999999998</v>
      </c>
      <c r="G10" s="12">
        <v>0.41970000000000002</v>
      </c>
      <c r="H10" s="12">
        <v>0.29330000000000001</v>
      </c>
      <c r="I10" s="12">
        <v>0.26090000000000002</v>
      </c>
      <c r="J10" s="12">
        <v>0.27160000000000001</v>
      </c>
      <c r="K10" s="12">
        <v>0.37490000000000001</v>
      </c>
      <c r="L10" s="11"/>
      <c r="M10" s="11"/>
      <c r="N10" s="47"/>
      <c r="O10" s="47"/>
      <c r="P10" s="47"/>
    </row>
    <row r="11" spans="1:22" ht="14.5" thickBot="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22" ht="14.5" thickBot="1" x14ac:dyDescent="0.35">
      <c r="A12" s="11"/>
      <c r="B12" s="15" t="s">
        <v>18</v>
      </c>
      <c r="C12" s="16">
        <f>(0.2524+0.2406+0.2481+0.2518+0.2598+0.2388+0.2492+0.2521)/8</f>
        <v>0.24909999999999999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22" x14ac:dyDescent="0.3">
      <c r="A13" s="11" t="s">
        <v>22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22" x14ac:dyDescent="0.3">
      <c r="A14" s="11" t="s">
        <v>1</v>
      </c>
      <c r="B14" s="11">
        <f>B4-0.2491</f>
        <v>7.3000000000000009E-2</v>
      </c>
      <c r="C14" s="11">
        <f t="shared" ref="C14:G14" si="0">C4-0.2491</f>
        <v>7.619999999999999E-2</v>
      </c>
      <c r="D14" s="11"/>
      <c r="E14" s="11">
        <f t="shared" si="0"/>
        <v>8.6799999999999988E-2</v>
      </c>
      <c r="F14" s="11">
        <f t="shared" si="0"/>
        <v>8.500000000000002E-2</v>
      </c>
      <c r="G14" s="11">
        <f t="shared" si="0"/>
        <v>5.5700000000000027E-2</v>
      </c>
      <c r="H14" s="11"/>
      <c r="I14" s="11"/>
      <c r="J14" s="11"/>
      <c r="K14" s="11"/>
      <c r="L14" s="11"/>
      <c r="M14" s="11"/>
    </row>
    <row r="15" spans="1:22" x14ac:dyDescent="0.3">
      <c r="A15" s="11" t="s">
        <v>23</v>
      </c>
      <c r="B15" s="11">
        <f t="shared" ref="B15:K18" si="1">B5-0.2491</f>
        <v>0.13500000000000001</v>
      </c>
      <c r="C15" s="11">
        <f>C5-0.2602</f>
        <v>0.2248</v>
      </c>
      <c r="D15" s="11">
        <f t="shared" si="1"/>
        <v>0.15350000000000003</v>
      </c>
      <c r="E15" s="11">
        <f t="shared" si="1"/>
        <v>0.14400000000000002</v>
      </c>
      <c r="F15" s="11">
        <f t="shared" si="1"/>
        <v>0.14660000000000001</v>
      </c>
      <c r="G15" s="11">
        <f t="shared" si="1"/>
        <v>0.14879999999999999</v>
      </c>
      <c r="H15" s="11">
        <f t="shared" si="1"/>
        <v>0.16389999999999999</v>
      </c>
      <c r="I15" s="11">
        <f t="shared" si="1"/>
        <v>0.1673</v>
      </c>
      <c r="J15" s="11">
        <f t="shared" si="1"/>
        <v>0.16980000000000001</v>
      </c>
      <c r="K15" s="11">
        <f t="shared" si="1"/>
        <v>0.1462</v>
      </c>
      <c r="L15" s="11"/>
      <c r="M15" s="11">
        <v>0.44369999999999998</v>
      </c>
      <c r="N15" s="11">
        <v>0.8387</v>
      </c>
      <c r="O15" s="11">
        <v>0.41399999999999998</v>
      </c>
      <c r="P15" s="11">
        <v>0.29649999999999999</v>
      </c>
      <c r="Q15" s="11">
        <v>0.46850000000000003</v>
      </c>
      <c r="R15" s="11">
        <v>0.49120000000000003</v>
      </c>
      <c r="S15" s="11">
        <v>0.3594</v>
      </c>
      <c r="T15" s="11">
        <v>0.31929999999999997</v>
      </c>
      <c r="U15" s="11">
        <v>0.34439999999999998</v>
      </c>
      <c r="V15" s="11">
        <v>0.46479999999999999</v>
      </c>
    </row>
    <row r="16" spans="1:22" x14ac:dyDescent="0.3">
      <c r="A16" s="11" t="s">
        <v>12</v>
      </c>
      <c r="B16" s="11">
        <f t="shared" si="1"/>
        <v>0.14250000000000002</v>
      </c>
      <c r="C16" s="11">
        <f t="shared" si="1"/>
        <v>0.17249999999999999</v>
      </c>
      <c r="D16" s="11">
        <f t="shared" si="1"/>
        <v>0.12159999999999999</v>
      </c>
      <c r="E16" s="11">
        <f t="shared" si="1"/>
        <v>0.16020000000000001</v>
      </c>
      <c r="F16" s="11">
        <f t="shared" si="1"/>
        <v>0.15770000000000001</v>
      </c>
      <c r="G16" s="11">
        <f t="shared" si="1"/>
        <v>0.11460000000000004</v>
      </c>
      <c r="H16" s="11">
        <f t="shared" si="1"/>
        <v>9.6100000000000019E-2</v>
      </c>
      <c r="I16" s="11">
        <f t="shared" si="1"/>
        <v>0.12120000000000003</v>
      </c>
      <c r="J16" s="11">
        <f t="shared" si="1"/>
        <v>0.11030000000000001</v>
      </c>
      <c r="K16" s="11">
        <f t="shared" si="1"/>
        <v>8.4699999999999998E-2</v>
      </c>
      <c r="L16" s="11"/>
      <c r="M16" s="11">
        <v>0.3599</v>
      </c>
      <c r="N16" s="11">
        <v>0.78790000000000004</v>
      </c>
      <c r="O16" s="11">
        <v>0.34549999999999997</v>
      </c>
      <c r="P16" s="11">
        <v>0.24390000000000001</v>
      </c>
      <c r="Q16" s="11">
        <v>0.36709999999999998</v>
      </c>
      <c r="R16" s="11">
        <v>0.41970000000000002</v>
      </c>
      <c r="S16" s="11">
        <v>0.29330000000000001</v>
      </c>
      <c r="T16" s="11">
        <v>0.26090000000000002</v>
      </c>
      <c r="U16" s="11">
        <v>0.27160000000000001</v>
      </c>
      <c r="V16" s="11">
        <v>0.37490000000000001</v>
      </c>
    </row>
    <row r="17" spans="1:22" x14ac:dyDescent="0.3">
      <c r="A17" s="11" t="s">
        <v>13</v>
      </c>
      <c r="B17" s="11">
        <f t="shared" si="1"/>
        <v>9.8799999999999999E-2</v>
      </c>
      <c r="C17" s="11">
        <f t="shared" si="1"/>
        <v>0.12380000000000002</v>
      </c>
      <c r="D17" s="11">
        <f t="shared" si="1"/>
        <v>8.5100000000000009E-2</v>
      </c>
      <c r="E17" s="17"/>
      <c r="F17" s="11">
        <f t="shared" si="1"/>
        <v>7.7800000000000036E-2</v>
      </c>
      <c r="G17" s="11">
        <f t="shared" si="1"/>
        <v>9.9100000000000021E-2</v>
      </c>
      <c r="H17" s="11">
        <f t="shared" si="1"/>
        <v>6.7500000000000004E-2</v>
      </c>
      <c r="I17" s="11">
        <f t="shared" si="1"/>
        <v>7.2699999999999987E-2</v>
      </c>
      <c r="J17" s="11">
        <f t="shared" si="1"/>
        <v>9.3000000000000027E-2</v>
      </c>
      <c r="K17" s="11">
        <f t="shared" si="1"/>
        <v>8.7400000000000033E-2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x14ac:dyDescent="0.3">
      <c r="A18" s="11" t="s">
        <v>14</v>
      </c>
      <c r="B18" s="11">
        <f t="shared" si="1"/>
        <v>8.8100000000000012E-2</v>
      </c>
      <c r="C18" s="11">
        <f t="shared" si="1"/>
        <v>7.9300000000000037E-2</v>
      </c>
      <c r="D18" s="11">
        <f t="shared" si="1"/>
        <v>8.8000000000000023E-2</v>
      </c>
      <c r="E18" s="11">
        <f t="shared" si="1"/>
        <v>9.0700000000000003E-2</v>
      </c>
      <c r="F18" s="11">
        <f t="shared" si="1"/>
        <v>9.7899999999999987E-2</v>
      </c>
      <c r="G18" s="11">
        <f t="shared" si="1"/>
        <v>9.3200000000000005E-2</v>
      </c>
      <c r="H18" s="11">
        <f t="shared" si="1"/>
        <v>8.1600000000000006E-2</v>
      </c>
      <c r="I18" s="11">
        <f t="shared" si="1"/>
        <v>5.8900000000000008E-2</v>
      </c>
      <c r="J18" s="11">
        <f t="shared" si="1"/>
        <v>8.2500000000000018E-2</v>
      </c>
      <c r="K18" s="11">
        <f t="shared" si="1"/>
        <v>7.4800000000000033E-2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3">
      <c r="A19" s="11" t="s">
        <v>15</v>
      </c>
      <c r="B19" s="11">
        <f>B9-B10</f>
        <v>8.3799999999999986E-2</v>
      </c>
      <c r="C19" s="11">
        <f t="shared" ref="C19:K19" si="2">C9-C10</f>
        <v>5.0799999999999956E-2</v>
      </c>
      <c r="D19" s="11">
        <f t="shared" si="2"/>
        <v>6.8500000000000005E-2</v>
      </c>
      <c r="E19" s="11">
        <f t="shared" si="2"/>
        <v>5.259999999999998E-2</v>
      </c>
      <c r="F19" s="11">
        <f t="shared" si="2"/>
        <v>0.10140000000000005</v>
      </c>
      <c r="G19" s="11">
        <f t="shared" si="2"/>
        <v>7.1500000000000008E-2</v>
      </c>
      <c r="H19" s="11">
        <f t="shared" si="2"/>
        <v>6.6099999999999992E-2</v>
      </c>
      <c r="I19" s="11">
        <f t="shared" si="2"/>
        <v>5.8399999999999952E-2</v>
      </c>
      <c r="J19" s="11">
        <f t="shared" si="2"/>
        <v>7.2799999999999976E-2</v>
      </c>
      <c r="K19" s="11">
        <f t="shared" si="2"/>
        <v>8.989999999999998E-2</v>
      </c>
      <c r="L19" s="11"/>
      <c r="M19" s="11"/>
    </row>
    <row r="25" spans="1:22" ht="14.5" thickBot="1" x14ac:dyDescent="0.35"/>
    <row r="26" spans="1:22" x14ac:dyDescent="0.3">
      <c r="A26" s="9" t="s">
        <v>19</v>
      </c>
      <c r="B26" s="18">
        <v>0</v>
      </c>
      <c r="C26" s="18">
        <v>1</v>
      </c>
      <c r="D26" s="18">
        <v>2</v>
      </c>
      <c r="E26" s="18">
        <v>3</v>
      </c>
      <c r="F26" s="19">
        <v>4</v>
      </c>
    </row>
    <row r="27" spans="1:22" x14ac:dyDescent="0.3">
      <c r="A27" s="10"/>
      <c r="B27" s="11">
        <v>0.2525</v>
      </c>
      <c r="C27" s="11">
        <v>0.30830000000000002</v>
      </c>
      <c r="D27" s="11">
        <v>0.3619</v>
      </c>
      <c r="E27" s="11">
        <v>0.40479999999999999</v>
      </c>
      <c r="F27" s="20">
        <v>0.45100000000000001</v>
      </c>
    </row>
    <row r="28" spans="1:22" x14ac:dyDescent="0.3">
      <c r="A28" s="10" t="s">
        <v>20</v>
      </c>
      <c r="B28" s="11">
        <f>B27-0.2525</f>
        <v>0</v>
      </c>
      <c r="C28" s="11">
        <f t="shared" ref="C28:F28" si="3">C27-0.2525</f>
        <v>5.5800000000000016E-2</v>
      </c>
      <c r="D28" s="11">
        <f t="shared" si="3"/>
        <v>0.1094</v>
      </c>
      <c r="E28" s="11">
        <f t="shared" si="3"/>
        <v>0.15229999999999999</v>
      </c>
      <c r="F28" s="20">
        <f t="shared" si="3"/>
        <v>0.19850000000000001</v>
      </c>
    </row>
    <row r="29" spans="1:22" ht="14.5" thickBot="1" x14ac:dyDescent="0.35">
      <c r="A29" s="23" t="s">
        <v>21</v>
      </c>
      <c r="B29" s="21">
        <v>0</v>
      </c>
      <c r="C29" s="21">
        <v>24</v>
      </c>
      <c r="D29" s="21">
        <v>61</v>
      </c>
      <c r="E29" s="21">
        <v>114</v>
      </c>
      <c r="F29" s="22">
        <v>190</v>
      </c>
    </row>
    <row r="38" spans="1:14" x14ac:dyDescent="0.3">
      <c r="A38" s="23" t="s">
        <v>24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"/>
      <c r="M38" s="1"/>
      <c r="N38" s="1"/>
    </row>
    <row r="39" spans="1:14" x14ac:dyDescent="0.3">
      <c r="A39" s="11" t="s">
        <v>1</v>
      </c>
      <c r="B39" s="24">
        <f>9365.9*B14^3+1456.4*B14^2+299.65*B14+0.2039</f>
        <v>33.482999920299996</v>
      </c>
      <c r="C39" s="24">
        <f t="shared" ref="C39:F39" si="4">9365.9*C14^3+1456.4*C14^2+299.65*C14+0.2039</f>
        <v>35.63767848937519</v>
      </c>
      <c r="D39" s="24"/>
      <c r="E39" s="24">
        <f t="shared" si="4"/>
        <v>43.31142379050879</v>
      </c>
      <c r="F39" s="24">
        <f t="shared" si="4"/>
        <v>41.948473337500012</v>
      </c>
      <c r="G39" s="24">
        <f>9365.9*G14^3+1456.4*G14^2+299.65*G14+0.2039</f>
        <v>23.031380373768712</v>
      </c>
      <c r="H39" s="24"/>
      <c r="I39" s="24"/>
      <c r="J39" s="24"/>
      <c r="K39" s="24"/>
      <c r="L39" s="3"/>
      <c r="M39" s="3"/>
      <c r="N39" s="3"/>
    </row>
    <row r="40" spans="1:14" x14ac:dyDescent="0.3">
      <c r="A40" s="11" t="s">
        <v>23</v>
      </c>
      <c r="B40" s="24">
        <f t="shared" ref="B40:K44" si="5">9365.9*B15^3+1456.4*B15^2+299.65*B15+0.2039</f>
        <v>90.2431662125</v>
      </c>
      <c r="C40" s="24">
        <f t="shared" si="5"/>
        <v>247.56367053537278</v>
      </c>
      <c r="D40" s="24">
        <f t="shared" si="5"/>
        <v>114.39087336171252</v>
      </c>
      <c r="E40" s="24">
        <f t="shared" si="5"/>
        <v>101.51983794560002</v>
      </c>
      <c r="F40" s="24">
        <f t="shared" si="5"/>
        <v>104.9416897284664</v>
      </c>
      <c r="G40" s="24">
        <f t="shared" si="5"/>
        <v>107.89594073492478</v>
      </c>
      <c r="H40" s="24">
        <f t="shared" si="5"/>
        <v>129.67704895054209</v>
      </c>
      <c r="I40" s="24">
        <f t="shared" si="5"/>
        <v>134.95578725560031</v>
      </c>
      <c r="J40" s="24">
        <f t="shared" si="5"/>
        <v>138.92790603943283</v>
      </c>
      <c r="K40" s="24">
        <f t="shared" si="5"/>
        <v>104.41036925853518</v>
      </c>
      <c r="L40" s="3"/>
      <c r="M40" s="3"/>
      <c r="N40" s="3"/>
    </row>
    <row r="41" spans="1:14" x14ac:dyDescent="0.3">
      <c r="A41" s="11" t="s">
        <v>12</v>
      </c>
      <c r="B41" s="24">
        <f t="shared" si="5"/>
        <v>99.579596229687525</v>
      </c>
      <c r="C41" s="24">
        <f t="shared" si="5"/>
        <v>143.30525317343748</v>
      </c>
      <c r="D41" s="24">
        <f t="shared" si="5"/>
        <v>75.016802168166393</v>
      </c>
      <c r="E41" s="24">
        <f t="shared" si="5"/>
        <v>124.09170438020722</v>
      </c>
      <c r="F41" s="24">
        <f t="shared" si="5"/>
        <v>120.41034071837473</v>
      </c>
      <c r="G41" s="24">
        <f t="shared" si="5"/>
        <v>67.767166951762448</v>
      </c>
      <c r="H41" s="24">
        <f t="shared" si="5"/>
        <v>50.762695569877913</v>
      </c>
      <c r="I41" s="24">
        <f t="shared" si="5"/>
        <v>74.589855338835235</v>
      </c>
      <c r="J41" s="24">
        <f t="shared" si="5"/>
        <v>63.542274447109307</v>
      </c>
      <c r="K41" s="24">
        <f t="shared" si="5"/>
        <v>41.723745943275695</v>
      </c>
      <c r="L41" s="3"/>
      <c r="M41" s="3"/>
      <c r="N41" s="3"/>
    </row>
    <row r="42" spans="1:14" x14ac:dyDescent="0.3">
      <c r="A42" s="11" t="s">
        <v>13</v>
      </c>
      <c r="B42" s="24">
        <f t="shared" si="5"/>
        <v>53.058638700524796</v>
      </c>
      <c r="C42" s="24">
        <f t="shared" si="5"/>
        <v>77.392980180224825</v>
      </c>
      <c r="D42" s="24">
        <f t="shared" si="5"/>
        <v>42.023536182160903</v>
      </c>
      <c r="E42" s="25"/>
      <c r="F42" s="24">
        <f t="shared" si="5"/>
        <v>36.74253106133682</v>
      </c>
      <c r="G42" s="24">
        <f t="shared" si="5"/>
        <v>53.317532469958913</v>
      </c>
      <c r="H42" s="24">
        <f t="shared" si="5"/>
        <v>29.946450776562504</v>
      </c>
      <c r="I42" s="24">
        <f t="shared" si="5"/>
        <v>33.284710232319689</v>
      </c>
      <c r="J42" s="24">
        <f t="shared" si="5"/>
        <v>48.201280826300014</v>
      </c>
      <c r="K42" s="24">
        <f t="shared" si="5"/>
        <v>43.771333627621622</v>
      </c>
      <c r="L42" s="3"/>
      <c r="M42" s="4"/>
      <c r="N42" s="4"/>
    </row>
    <row r="43" spans="1:14" x14ac:dyDescent="0.3">
      <c r="A43" s="11" t="s">
        <v>14</v>
      </c>
      <c r="B43" s="24">
        <f t="shared" si="5"/>
        <v>44.31145600302191</v>
      </c>
      <c r="C43" s="24">
        <f t="shared" si="5"/>
        <v>37.795263157336322</v>
      </c>
      <c r="D43" s="24">
        <f t="shared" si="5"/>
        <v>44.234060204800016</v>
      </c>
      <c r="E43" s="24">
        <f t="shared" si="5"/>
        <v>46.351512416073696</v>
      </c>
      <c r="F43" s="24">
        <f t="shared" si="5"/>
        <v>52.286522372100087</v>
      </c>
      <c r="G43" s="24">
        <f t="shared" si="5"/>
        <v>48.364155162131205</v>
      </c>
      <c r="H43" s="24">
        <f t="shared" si="5"/>
        <v>39.441720803686401</v>
      </c>
      <c r="I43" s="24">
        <f t="shared" si="5"/>
        <v>24.819637379007105</v>
      </c>
      <c r="J43" s="24">
        <f t="shared" si="5"/>
        <v>40.096746692187509</v>
      </c>
      <c r="K43" s="24">
        <f t="shared" si="5"/>
        <v>34.686049624172817</v>
      </c>
      <c r="L43" s="3"/>
      <c r="M43" s="3"/>
      <c r="N43" s="3"/>
    </row>
    <row r="44" spans="1:14" x14ac:dyDescent="0.3">
      <c r="A44" s="11" t="s">
        <v>15</v>
      </c>
      <c r="B44" s="24">
        <f t="shared" si="5"/>
        <v>41.053700868704787</v>
      </c>
      <c r="C44" s="24">
        <f t="shared" si="5"/>
        <v>20.412400917740779</v>
      </c>
      <c r="D44" s="24">
        <f t="shared" si="5"/>
        <v>30.574097282837503</v>
      </c>
      <c r="E44" s="24">
        <f t="shared" si="5"/>
        <v>21.35803345165839</v>
      </c>
      <c r="F44" s="24">
        <f t="shared" si="5"/>
        <v>55.32785719322964</v>
      </c>
      <c r="G44" s="24">
        <f t="shared" si="5"/>
        <v>32.497834692662501</v>
      </c>
      <c r="H44" s="24">
        <f t="shared" si="5"/>
        <v>29.078999142367895</v>
      </c>
      <c r="I44" s="24">
        <f t="shared" si="5"/>
        <v>24.536068675993572</v>
      </c>
      <c r="J44" s="24">
        <f t="shared" si="5"/>
        <v>33.350736737996776</v>
      </c>
      <c r="K44" s="24">
        <f t="shared" si="5"/>
        <v>45.71808160556408</v>
      </c>
      <c r="L44" s="3"/>
      <c r="M44" s="3"/>
      <c r="N44" s="3"/>
    </row>
    <row r="45" spans="1:14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4" x14ac:dyDescent="0.3">
      <c r="A46" s="11"/>
      <c r="B46" s="11"/>
      <c r="C46" s="11"/>
      <c r="D46" s="26"/>
      <c r="E46" s="26"/>
      <c r="F46" s="26"/>
      <c r="G46" s="26"/>
      <c r="H46" s="26"/>
      <c r="I46" s="26"/>
      <c r="J46" s="11"/>
      <c r="K46" s="11"/>
    </row>
    <row r="47" spans="1:14" x14ac:dyDescent="0.3">
      <c r="A47" s="23" t="s">
        <v>25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"/>
      <c r="M47" s="1"/>
      <c r="N47" s="1"/>
    </row>
    <row r="48" spans="1:14" x14ac:dyDescent="0.3">
      <c r="A48" s="11" t="s">
        <v>1</v>
      </c>
      <c r="B48" s="24">
        <f>B39*0.482</f>
        <v>16.138805961584598</v>
      </c>
      <c r="C48" s="24">
        <f t="shared" ref="C48:G48" si="6">C39*0.482</f>
        <v>17.177361031878842</v>
      </c>
      <c r="D48" s="24"/>
      <c r="E48" s="24">
        <f t="shared" si="6"/>
        <v>20.876106267025236</v>
      </c>
      <c r="F48" s="24">
        <f t="shared" si="6"/>
        <v>20.219164148675006</v>
      </c>
      <c r="G48" s="24">
        <f t="shared" si="6"/>
        <v>11.10112534015652</v>
      </c>
      <c r="H48" s="24"/>
      <c r="I48" s="24"/>
      <c r="J48" s="24"/>
      <c r="K48" s="24"/>
      <c r="L48" s="3"/>
      <c r="M48" s="3"/>
      <c r="N48" s="3"/>
    </row>
    <row r="49" spans="1:14" x14ac:dyDescent="0.3">
      <c r="A49" s="11" t="s">
        <v>23</v>
      </c>
      <c r="B49" s="24">
        <f t="shared" ref="B49:K53" si="7">B40*0.482</f>
        <v>43.497206114424998</v>
      </c>
      <c r="C49" s="24">
        <f t="shared" si="7"/>
        <v>119.32568919804967</v>
      </c>
      <c r="D49" s="24">
        <f t="shared" si="7"/>
        <v>55.136400960345433</v>
      </c>
      <c r="E49" s="24">
        <f t="shared" si="7"/>
        <v>48.932561889779208</v>
      </c>
      <c r="F49" s="24">
        <f t="shared" si="7"/>
        <v>50.581894449120803</v>
      </c>
      <c r="G49" s="24">
        <f t="shared" si="7"/>
        <v>52.005843434233739</v>
      </c>
      <c r="H49" s="24">
        <f t="shared" si="7"/>
        <v>62.504337594161285</v>
      </c>
      <c r="I49" s="24">
        <f t="shared" si="7"/>
        <v>65.048689457199345</v>
      </c>
      <c r="J49" s="24">
        <f t="shared" si="7"/>
        <v>66.963250711006623</v>
      </c>
      <c r="K49" s="24">
        <f t="shared" si="7"/>
        <v>50.325797982613956</v>
      </c>
      <c r="L49" s="3"/>
      <c r="M49" s="3"/>
      <c r="N49" s="3"/>
    </row>
    <row r="50" spans="1:14" x14ac:dyDescent="0.3">
      <c r="A50" s="11" t="s">
        <v>12</v>
      </c>
      <c r="B50" s="24">
        <f t="shared" si="7"/>
        <v>47.997365382709383</v>
      </c>
      <c r="C50" s="24">
        <f t="shared" si="7"/>
        <v>69.073132029596863</v>
      </c>
      <c r="D50" s="24">
        <f t="shared" si="7"/>
        <v>36.158098645056199</v>
      </c>
      <c r="E50" s="24">
        <f t="shared" si="7"/>
        <v>59.812201511259879</v>
      </c>
      <c r="F50" s="24">
        <f t="shared" si="7"/>
        <v>58.037784226256619</v>
      </c>
      <c r="G50" s="24">
        <f t="shared" si="7"/>
        <v>32.663774470749502</v>
      </c>
      <c r="H50" s="24">
        <f t="shared" si="7"/>
        <v>24.467619264681154</v>
      </c>
      <c r="I50" s="24">
        <f t="shared" si="7"/>
        <v>35.952310273318581</v>
      </c>
      <c r="J50" s="24">
        <f t="shared" si="7"/>
        <v>30.627376283506685</v>
      </c>
      <c r="K50" s="24">
        <f t="shared" si="7"/>
        <v>20.110845544658883</v>
      </c>
      <c r="L50" s="3"/>
      <c r="M50" s="3"/>
      <c r="N50" s="3"/>
    </row>
    <row r="51" spans="1:14" x14ac:dyDescent="0.3">
      <c r="A51" s="11" t="s">
        <v>13</v>
      </c>
      <c r="B51" s="24">
        <f t="shared" si="7"/>
        <v>25.574263853652951</v>
      </c>
      <c r="C51" s="24">
        <f t="shared" si="7"/>
        <v>37.303416446868361</v>
      </c>
      <c r="D51" s="24">
        <f t="shared" si="7"/>
        <v>20.255344439801554</v>
      </c>
      <c r="E51" s="24">
        <f t="shared" si="7"/>
        <v>0</v>
      </c>
      <c r="F51" s="24">
        <f t="shared" si="7"/>
        <v>17.709899971564347</v>
      </c>
      <c r="G51" s="24">
        <f t="shared" si="7"/>
        <v>25.699050650520196</v>
      </c>
      <c r="H51" s="24">
        <f t="shared" si="7"/>
        <v>14.434189274303126</v>
      </c>
      <c r="I51" s="24">
        <f t="shared" si="7"/>
        <v>16.043230331978091</v>
      </c>
      <c r="J51" s="24">
        <f t="shared" si="7"/>
        <v>23.233017358276605</v>
      </c>
      <c r="K51" s="24">
        <f t="shared" si="7"/>
        <v>21.097782808513621</v>
      </c>
      <c r="L51" s="3"/>
      <c r="M51" s="4"/>
      <c r="N51" s="4"/>
    </row>
    <row r="52" spans="1:14" x14ac:dyDescent="0.3">
      <c r="A52" s="11" t="s">
        <v>14</v>
      </c>
      <c r="B52" s="24">
        <f t="shared" si="7"/>
        <v>21.358121793456561</v>
      </c>
      <c r="C52" s="24">
        <f t="shared" si="7"/>
        <v>18.217316841836105</v>
      </c>
      <c r="D52" s="24">
        <f t="shared" si="7"/>
        <v>21.320817018713608</v>
      </c>
      <c r="E52" s="24">
        <f t="shared" si="7"/>
        <v>22.34142898454752</v>
      </c>
      <c r="F52" s="24">
        <f t="shared" si="7"/>
        <v>25.202103783352243</v>
      </c>
      <c r="G52" s="24">
        <f t="shared" si="7"/>
        <v>23.31152278814724</v>
      </c>
      <c r="H52" s="24">
        <f t="shared" si="7"/>
        <v>19.010909427376845</v>
      </c>
      <c r="I52" s="24">
        <f t="shared" si="7"/>
        <v>11.963065216681425</v>
      </c>
      <c r="J52" s="24">
        <f t="shared" si="7"/>
        <v>19.326631905634379</v>
      </c>
      <c r="K52" s="24">
        <f t="shared" si="7"/>
        <v>16.718675918851297</v>
      </c>
      <c r="L52" s="3"/>
      <c r="M52" s="3"/>
      <c r="N52" s="3"/>
    </row>
    <row r="53" spans="1:14" x14ac:dyDescent="0.3">
      <c r="A53" s="11" t="s">
        <v>15</v>
      </c>
      <c r="B53" s="24">
        <f t="shared" si="7"/>
        <v>19.787883818715706</v>
      </c>
      <c r="C53" s="24">
        <f t="shared" si="7"/>
        <v>9.8387772423510551</v>
      </c>
      <c r="D53" s="24">
        <f t="shared" si="7"/>
        <v>14.736714890327676</v>
      </c>
      <c r="E53" s="24">
        <f t="shared" si="7"/>
        <v>10.294572123699343</v>
      </c>
      <c r="F53" s="24">
        <f t="shared" si="7"/>
        <v>26.668027167136685</v>
      </c>
      <c r="G53" s="24">
        <f t="shared" si="7"/>
        <v>15.663956321863324</v>
      </c>
      <c r="H53" s="24">
        <f t="shared" si="7"/>
        <v>14.016077586621325</v>
      </c>
      <c r="I53" s="24">
        <f t="shared" si="7"/>
        <v>11.826385101828901</v>
      </c>
      <c r="J53" s="24">
        <f t="shared" si="7"/>
        <v>16.075055107714444</v>
      </c>
      <c r="K53" s="24">
        <f t="shared" si="7"/>
        <v>22.036115333881884</v>
      </c>
      <c r="L53" s="3"/>
      <c r="M53" s="3"/>
      <c r="N53" s="3"/>
    </row>
    <row r="54" spans="1:14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</sheetData>
  <mergeCells count="4">
    <mergeCell ref="A1:M1"/>
    <mergeCell ref="B2:K2"/>
    <mergeCell ref="L2:M2"/>
    <mergeCell ref="N4:P1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LDH</vt:lpstr>
      <vt:lpstr>ALT</vt:lpstr>
      <vt:lpstr>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2022-01-22T02:49:14Z</dcterms:modified>
</cp:coreProperties>
</file>